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2420" windowHeight="12375" tabRatio="772" firstSheet="6" activeTab="6"/>
  </bookViews>
  <sheets>
    <sheet name="目录" sheetId="18" r:id="rId1"/>
    <sheet name="2025年封面" sheetId="19" r:id="rId2"/>
    <sheet name="2025年收入明细表" sheetId="3" r:id="rId3"/>
    <sheet name="2025年支出明细表" sheetId="15" r:id="rId4"/>
    <sheet name="2025年一般公共预算经济分类支出情况表" sheetId="22" r:id="rId5"/>
    <sheet name="2025年一般公共预算平衡表" sheetId="6" r:id="rId6"/>
    <sheet name="2025年政府一般债务限额和余额情况表" sheetId="23" r:id="rId7"/>
    <sheet name="2025年一般公共预算“三公”经费会议费培训费支出安排汇总表1" sheetId="25" r:id="rId8"/>
    <sheet name="2025年基金平衡表" sheetId="5" r:id="rId9"/>
    <sheet name="2025年国有资本平衡表" sheetId="7" r:id="rId10"/>
    <sheet name="2025年社会保险基决算表" sheetId="20" r:id="rId11"/>
    <sheet name="2026年预算封面" sheetId="12" r:id="rId12"/>
    <sheet name="2026年大口径表" sheetId="8" r:id="rId13"/>
    <sheet name="2026年一般公共预算收入" sheetId="2" r:id="rId14"/>
    <sheet name="2026年一般公共预算支出" sheetId="29" r:id="rId15"/>
    <sheet name="2026年一般公共预算经济分类支出预算" sheetId="24" r:id="rId16"/>
    <sheet name="2026年一般公共预算平衡表" sheetId="1" r:id="rId17"/>
    <sheet name="2026年一般公共预算“三公”经费会议费培训费支出安排汇总表" sheetId="26" r:id="rId18"/>
    <sheet name="提前下达共同财政事权和专项转移支付补助资金（一般）" sheetId="14" r:id="rId19"/>
    <sheet name="2026年政府性基金预算" sheetId="9" r:id="rId20"/>
    <sheet name="提前下达专项资金（基金）" sheetId="16" r:id="rId21"/>
    <sheet name="2026年社会保险基金预算" sheetId="21" r:id="rId22"/>
    <sheet name="2026年国有资本经营预算" sheetId="10" r:id="rId23"/>
    <sheet name="2025年政府采购预算" sheetId="27"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13P" localSheetId="7">#REF!</definedName>
    <definedName name="_13P" localSheetId="3">#REF!</definedName>
    <definedName name="_13P" localSheetId="22">#REF!</definedName>
    <definedName name="_13P" localSheetId="17">#REF!</definedName>
    <definedName name="_13P" localSheetId="11">#REF!</definedName>
    <definedName name="_13P" localSheetId="19">#REF!</definedName>
    <definedName name="_13P">#REF!</definedName>
    <definedName name="_4P" localSheetId="7">#REF!</definedName>
    <definedName name="_4P" localSheetId="3">#REF!</definedName>
    <definedName name="_4P" localSheetId="22">#REF!</definedName>
    <definedName name="_4P" localSheetId="17">#REF!</definedName>
    <definedName name="_4P" localSheetId="11">#REF!</definedName>
    <definedName name="_4P" localSheetId="19">#REF!</definedName>
    <definedName name="_4P">#REF!</definedName>
    <definedName name="_Fill" localSheetId="7" hidden="1">[6]eqpmad2!#REF!</definedName>
    <definedName name="_Fill" localSheetId="3">#REF!</definedName>
    <definedName name="_Fill" localSheetId="22">#REF!</definedName>
    <definedName name="_Fill" localSheetId="17" hidden="1">[6]eqpmad2!#REF!</definedName>
    <definedName name="_Fill" localSheetId="11">#REF!</definedName>
    <definedName name="_Fill" localSheetId="19">#REF!</definedName>
    <definedName name="_Fill">#REF!</definedName>
    <definedName name="_xlnm._FilterDatabase" localSheetId="7" hidden="1">#REF!</definedName>
    <definedName name="_xlnm._FilterDatabase" localSheetId="3" hidden="1">#REF!</definedName>
    <definedName name="_xlnm._FilterDatabase" localSheetId="22" hidden="1">#REF!</definedName>
    <definedName name="_xlnm._FilterDatabase" localSheetId="17" hidden="1">#REF!</definedName>
    <definedName name="_xlnm._FilterDatabase" localSheetId="11" hidden="1">#REF!</definedName>
    <definedName name="_xlnm._FilterDatabase" localSheetId="19" hidden="1">#REF!</definedName>
    <definedName name="_xlnm._FilterDatabase" hidden="1">#REF!</definedName>
    <definedName name="_Order1">255</definedName>
    <definedName name="_Order2">255</definedName>
    <definedName name="A1_" localSheetId="7">#REF!</definedName>
    <definedName name="A1_" localSheetId="3">#REF!</definedName>
    <definedName name="A1_" localSheetId="22">#REF!</definedName>
    <definedName name="A1_" localSheetId="17">#REF!</definedName>
    <definedName name="A1_" localSheetId="11">#REF!</definedName>
    <definedName name="A1_" localSheetId="19">#REF!</definedName>
    <definedName name="A1_">#REF!</definedName>
    <definedName name="A2_" localSheetId="7">#REF!</definedName>
    <definedName name="A2_" localSheetId="3">#REF!</definedName>
    <definedName name="A2_" localSheetId="22">#REF!</definedName>
    <definedName name="A2_" localSheetId="17">#REF!</definedName>
    <definedName name="A2_" localSheetId="11">#REF!</definedName>
    <definedName name="A2_" localSheetId="19">#REF!</definedName>
    <definedName name="A2_">#REF!</definedName>
    <definedName name="A3_" localSheetId="7">#REF!</definedName>
    <definedName name="A3_" localSheetId="3">#REF!</definedName>
    <definedName name="A3_" localSheetId="22">#REF!</definedName>
    <definedName name="A3_" localSheetId="17">#REF!</definedName>
    <definedName name="A3_" localSheetId="11">#REF!</definedName>
    <definedName name="A3_" localSheetId="19">#REF!</definedName>
    <definedName name="A3_">#REF!</definedName>
    <definedName name="aa">"b2:f14"</definedName>
    <definedName name="abcd" localSheetId="3">#REF!</definedName>
    <definedName name="abcd" localSheetId="22">#REF!</definedName>
    <definedName name="abcd" localSheetId="11">#REF!</definedName>
    <definedName name="abcd" localSheetId="19">#REF!</definedName>
    <definedName name="abcd">#REF!</definedName>
    <definedName name="CL10_一般公共预算收入">'[1]C02县级测算数据'!$AE$9:$AE$2858</definedName>
    <definedName name="CL110_上级补助收入">'[1]C02县级测算数据'!$AG$9:$AG$2858</definedName>
    <definedName name="CL11002_一般性转移支付收入">'[1]C02县级测算数据'!$AJ$9:$AJ$2858</definedName>
    <definedName name="CL11003_专项转移支付收入">'[1]C02县级测算数据'!$AK$9:$AK$2858</definedName>
    <definedName name="CL2_一般公共预算支出">'[1]C02县级测算数据'!$AL$9:$AL$2858</definedName>
    <definedName name="CL23006_上解上级支出">'[1]C02县级测算数据'!$AM$9:$AM$2858</definedName>
    <definedName name="CL省份">'[1]C02县级测算数据'!$A$9:$A$2858</definedName>
    <definedName name="CL县级财力">'[1]C02县级测算数据'!$E$9:$E$2858</definedName>
    <definedName name="CL县级依赖度">'[1]C02县级测算数据'!$F$9:$F$2858</definedName>
    <definedName name="CL政策性减税">'[1]C02县级测算数据'!$G$9:$G$2858</definedName>
    <definedName name="Database" localSheetId="7" hidden="1">#REF!</definedName>
    <definedName name="Database" localSheetId="3" hidden="1">#REF!</definedName>
    <definedName name="Database" localSheetId="22" hidden="1">#REF!</definedName>
    <definedName name="Database" localSheetId="17" hidden="1">#REF!</definedName>
    <definedName name="Database" localSheetId="11" hidden="1">#REF!</definedName>
    <definedName name="Database" localSheetId="19" hidden="1">#REF!</definedName>
    <definedName name="Database" hidden="1">#REF!</definedName>
    <definedName name="datedba" localSheetId="7">#REF!</definedName>
    <definedName name="datedba" localSheetId="3">#REF!</definedName>
    <definedName name="datedba" localSheetId="22">#REF!</definedName>
    <definedName name="datedba" localSheetId="17">#REF!</definedName>
    <definedName name="datedba" localSheetId="11">#REF!</definedName>
    <definedName name="datedba" localSheetId="19">#REF!</definedName>
    <definedName name="datedba">#REF!</definedName>
    <definedName name="dss" localSheetId="7" hidden="1">#REF!</definedName>
    <definedName name="dss" localSheetId="3">#REF!</definedName>
    <definedName name="dss" localSheetId="22">#REF!</definedName>
    <definedName name="dss" localSheetId="17" hidden="1">#REF!</definedName>
    <definedName name="dss" localSheetId="11">#REF!</definedName>
    <definedName name="dss" localSheetId="19">#REF!</definedName>
    <definedName name="dss">#REF!</definedName>
    <definedName name="GB16_59岁人数占比" localSheetId="3">#REF!</definedName>
    <definedName name="GB16_59岁人数占比" localSheetId="11">#REF!</definedName>
    <definedName name="GB16_59岁人数占比">#REF!</definedName>
    <definedName name="GB60岁及以上人数占比" localSheetId="3">#REF!</definedName>
    <definedName name="GB60岁及以上人数占比" localSheetId="11">#REF!</definedName>
    <definedName name="GB60岁及以上人数占比">#REF!</definedName>
    <definedName name="GB差额人员职业年金" localSheetId="3">#REF!</definedName>
    <definedName name="GB差额人员职业年金" localSheetId="11">#REF!</definedName>
    <definedName name="GB差额人员职业年金">#REF!</definedName>
    <definedName name="GB城市低保标准" localSheetId="3">#REF!</definedName>
    <definedName name="GB城市低保标准" localSheetId="11">#REF!</definedName>
    <definedName name="GB城市低保标准">#REF!</definedName>
    <definedName name="GB城乡医疗补助标准" localSheetId="3">#REF!</definedName>
    <definedName name="GB城乡医疗补助标准" localSheetId="11">#REF!</definedName>
    <definedName name="GB城乡医疗补助标准">#REF!</definedName>
    <definedName name="GB初中教育经费标准" localSheetId="3">#REF!</definedName>
    <definedName name="GB初中教育经费标准" localSheetId="11">#REF!</definedName>
    <definedName name="GB初中教育经费标准">#REF!</definedName>
    <definedName name="GB村级补助标准" localSheetId="3">#REF!</definedName>
    <definedName name="GB村级补助标准" localSheetId="11">#REF!</definedName>
    <definedName name="GB村级补助标准">#REF!</definedName>
    <definedName name="GB扶贫标准" localSheetId="3">#REF!</definedName>
    <definedName name="GB扶贫标准" localSheetId="11">#REF!</definedName>
    <definedName name="GB扶贫标准">#REF!</definedName>
    <definedName name="GB公检法在职国标工资" localSheetId="3">#REF!</definedName>
    <definedName name="GB公检法在职国标工资" localSheetId="11">#REF!</definedName>
    <definedName name="GB公检法在职国标工资">#REF!</definedName>
    <definedName name="GB孤儿救助标准" localSheetId="3">#REF!</definedName>
    <definedName name="GB孤儿救助标准" localSheetId="11">#REF!</definedName>
    <definedName name="GB孤儿救助标准">#REF!</definedName>
    <definedName name="GB行政、公检法在职年终奖" localSheetId="3">#REF!</definedName>
    <definedName name="GB行政、公检法在职年终奖" localSheetId="11">#REF!</definedName>
    <definedName name="GB行政、公检法在职年终奖">#REF!</definedName>
    <definedName name="GB行政在职国标工资" localSheetId="3">#REF!</definedName>
    <definedName name="GB行政在职国标工资" localSheetId="11">#REF!</definedName>
    <definedName name="GB行政在职国标工资">#REF!</definedName>
    <definedName name="GB基础养老金" localSheetId="3">#REF!</definedName>
    <definedName name="GB基础养老金" localSheetId="11">#REF!</definedName>
    <definedName name="GB基础养老金">#REF!</definedName>
    <definedName name="GB基卫补助标准" localSheetId="3">#REF!</definedName>
    <definedName name="GB基卫补助标准" localSheetId="11">#REF!</definedName>
    <definedName name="GB基卫补助标准">#REF!</definedName>
    <definedName name="GB计生补助标准" localSheetId="3">#REF!</definedName>
    <definedName name="GB计生补助标准" localSheetId="11">#REF!</definedName>
    <definedName name="GB计生补助标准">#REF!</definedName>
    <definedName name="GB艰苦边远地区津贴标准" localSheetId="3">#REF!</definedName>
    <definedName name="GB艰苦边远地区津贴标准" localSheetId="11">#REF!</definedName>
    <definedName name="GB艰苦边远地区津贴标准">#REF!</definedName>
    <definedName name="GB离休人员经费" localSheetId="3">#REF!</definedName>
    <definedName name="GB离休人员经费" localSheetId="11">#REF!</definedName>
    <definedName name="GB离休人员经费">#REF!</definedName>
    <definedName name="GB农村低保标准" localSheetId="3">#REF!</definedName>
    <definedName name="GB农村低保标准" localSheetId="11">#REF!</definedName>
    <definedName name="GB农村低保标准">#REF!</definedName>
    <definedName name="GB农村文化补助" localSheetId="3">#REF!</definedName>
    <definedName name="GB农村文化补助" localSheetId="11">#REF!</definedName>
    <definedName name="GB农村文化补助">#REF!</definedName>
    <definedName name="GB贫困初中生补助" localSheetId="3">#REF!</definedName>
    <definedName name="GB贫困初中生补助" localSheetId="11">#REF!</definedName>
    <definedName name="GB贫困初中生补助">#REF!</definedName>
    <definedName name="GB贫困小学生补助" localSheetId="3">#REF!</definedName>
    <definedName name="GB贫困小学生补助" localSheetId="11">#REF!</definedName>
    <definedName name="GB贫困小学生补助">#REF!</definedName>
    <definedName name="GB普高免学费标准" localSheetId="3">#REF!</definedName>
    <definedName name="GB普高免学费标准" localSheetId="11">#REF!</definedName>
    <definedName name="GB普高免学费标准">#REF!</definedName>
    <definedName name="GB普高助学金标准" localSheetId="3">#REF!</definedName>
    <definedName name="GB普高助学金标准" localSheetId="11">#REF!</definedName>
    <definedName name="GB普高助学金标准">#REF!</definedName>
    <definedName name="GB其他基本民生标准" localSheetId="3">#REF!</definedName>
    <definedName name="GB其他基本民生标准" localSheetId="11">#REF!</definedName>
    <definedName name="GB其他基本民生标准">#REF!</definedName>
    <definedName name="GB其他在职国标工资" localSheetId="3">#REF!</definedName>
    <definedName name="GB其他在职国标工资" localSheetId="11">#REF!</definedName>
    <definedName name="GB其他在职国标工资">#REF!</definedName>
    <definedName name="GB深度贫困县补助" localSheetId="3">#REF!</definedName>
    <definedName name="GB深度贫困县补助" localSheetId="11">#REF!</definedName>
    <definedName name="GB深度贫困县补助">#REF!</definedName>
    <definedName name="GB事业单位绩效工资" localSheetId="3">#REF!</definedName>
    <definedName name="GB事业单位绩效工资" localSheetId="11">#REF!</definedName>
    <definedName name="GB事业单位绩效工资">#REF!</definedName>
    <definedName name="GB特殊教育标准" localSheetId="3">#REF!</definedName>
    <definedName name="GB特殊教育标准" localSheetId="11">#REF!</definedName>
    <definedName name="GB特殊教育标准">#REF!</definedName>
    <definedName name="GB退休人员经费" localSheetId="3">#REF!</definedName>
    <definedName name="GB退休人员经费" localSheetId="11">#REF!</definedName>
    <definedName name="GB退休人员经费">#REF!</definedName>
    <definedName name="GB完善人民警察工资待遇标准" localSheetId="3">#REF!</definedName>
    <definedName name="GB完善人民警察工资待遇标准" localSheetId="11">#REF!</definedName>
    <definedName name="GB完善人民警察工资待遇标准">#REF!</definedName>
    <definedName name="GB乡镇岗位补贴" localSheetId="3">#REF!</definedName>
    <definedName name="GB乡镇岗位补贴" localSheetId="11">#REF!</definedName>
    <definedName name="GB乡镇岗位补贴">#REF!</definedName>
    <definedName name="GB小学教育经费标准" localSheetId="3">#REF!</definedName>
    <definedName name="GB小学教育经费标准" localSheetId="11">#REF!</definedName>
    <definedName name="GB小学教育经费标准">#REF!</definedName>
    <definedName name="GB学前教育资助标准" localSheetId="3">#REF!</definedName>
    <definedName name="GB学前教育资助标准" localSheetId="11">#REF!</definedName>
    <definedName name="GB学前教育资助标准">#REF!</definedName>
    <definedName name="GB学生营养改善标准" localSheetId="3">#REF!</definedName>
    <definedName name="GB学生营养改善标准" localSheetId="11">#REF!</definedName>
    <definedName name="GB学生营养改善标准">#REF!</definedName>
    <definedName name="GB养老保险缴费比例">0.28</definedName>
    <definedName name="GB养老保险缴费补助" localSheetId="3">#REF!</definedName>
    <definedName name="GB养老保险缴费补助" localSheetId="11">#REF!</definedName>
    <definedName name="GB养老保险缴费补助">#REF!</definedName>
    <definedName name="GB在职附加支出" localSheetId="3">#REF!</definedName>
    <definedName name="GB在职附加支出" localSheetId="11">#REF!</definedName>
    <definedName name="GB在职附加支出">#REF!</definedName>
    <definedName name="GB在职职级并行" localSheetId="3">#REF!</definedName>
    <definedName name="GB在职职级并行" localSheetId="11">#REF!</definedName>
    <definedName name="GB在职职级并行">#REF!</definedName>
    <definedName name="GB中职免学费标准" localSheetId="3">#REF!</definedName>
    <definedName name="GB中职免学费标准" localSheetId="11">#REF!</definedName>
    <definedName name="GB中职免学费标准">#REF!</definedName>
    <definedName name="GB中职助学金标准" localSheetId="3">#REF!</definedName>
    <definedName name="GB中职助学金标准" localSheetId="11">#REF!</definedName>
    <definedName name="GB中职助学金标准">#REF!</definedName>
    <definedName name="GR" localSheetId="7">[7]人员经费表!#REF!</definedName>
    <definedName name="GR" localSheetId="3">#REF!</definedName>
    <definedName name="GR" localSheetId="22">#REF!</definedName>
    <definedName name="GR" localSheetId="17">[7]人员经费表!#REF!</definedName>
    <definedName name="GR" localSheetId="11">#REF!</definedName>
    <definedName name="GR" localSheetId="19">#REF!</definedName>
    <definedName name="GR">#REF!</definedName>
    <definedName name="JB艰边津贴标准">'[1]J04-2分县基础数据'!$R$9:$R$2858</definedName>
    <definedName name="JB离休人员津补贴标准">'[1]J04-2分县基础数据'!$T$9:$T$2858</definedName>
    <definedName name="JB退休人员津补贴标准">'[1]J04-2分县基础数据'!$U$9:$U$2858</definedName>
    <definedName name="JB在职人员津补贴标准">'[1]J04-2分县基础数据'!$S$9:$S$2858</definedName>
    <definedName name="JC成本差异系数">'[1]J04-2分县基础数据'!$P$9:$P$2858</definedName>
    <definedName name="JC户籍人口">'[1]J04-2分县基础数据'!$Y$9:$Y$2858</definedName>
    <definedName name="JC艰边类型">'[1]J04-2分县基础数据'!$M$9:$M$2858</definedName>
    <definedName name="JC其他深度贫困地区标识">'[1]J04-2分县基础数据'!$O$9:$O$2858</definedName>
    <definedName name="JC区域代码">'[1]J04-2分县基础数据'!$G$9:$G$2858</definedName>
    <definedName name="JK中央承担支出责任">'[1]J04-2分县基础数据'!$CM$9:$CM$2858</definedName>
    <definedName name="JM城镇低保人数">'[1]J04-2分县基础数据'!$AE$9:$AE$2858</definedName>
    <definedName name="JM村委会">'[1]J04-2分县基础数据'!$AB$9:$AB$2858</definedName>
    <definedName name="JM孤儿人数">'[1]J04-2分县基础数据'!$AG$9:$AG$2858</definedName>
    <definedName name="JM农村低保人数">'[1]J04-2分县基础数据'!$AF$9:$AF$2858</definedName>
    <definedName name="JP建档立卡贫困人口">'[1]J04-2分县基础数据'!$AJ$9:$AJ$2858</definedName>
    <definedName name="JR公检法在职人数">'[1]J04-2分县基础数据'!$CB$9:$CB$2858</definedName>
    <definedName name="JR行政在职人数">'[1]J04-2分县基础数据'!$CA$9:$CA$2858</definedName>
    <definedName name="JR教育在职人数">'[1]J04-2分县基础数据'!$CC$9:$CC$2858</definedName>
    <definedName name="JR离休人数">'[1]J04-2分县基础数据'!$CH$9:$CH$2858</definedName>
    <definedName name="JR其他在职人数">'[1]J04-2分县基础数据'!$CG$9:$CG$2858</definedName>
    <definedName name="JR其他在职人数60﹪">'[1]J04-2分县基础数据'!$CF$9:$CF$2858</definedName>
    <definedName name="JR退休人数">'[1]J04-2分县基础数据'!$CI$9:$CI$2858</definedName>
    <definedName name="JR卫生在职人数60﹪">'[1]J04-2分县基础数据'!$CE$9:$CE$2858</definedName>
    <definedName name="JR在职人数小计">'[1]J04-2分县基础数据'!$BZ$9:$BZ$2858</definedName>
    <definedName name="JS11002一般性转移支付收入">'[1]J04-1分省基础数据'!$AF$13:$AF$53</definedName>
    <definedName name="JS11003专项转移支付收入">'[1]J04-1分省基础数据'!$AG$13:$AG$53</definedName>
    <definedName name="JS2一般公共预算支出">'[1]J04-1分省基础数据'!$AH$13:$AH$53</definedName>
    <definedName name="JS补助范围标识">'[1]J04-1分省基础数据'!$L$13:$L$53</definedName>
    <definedName name="JS公用经费标准">'[1]J04-1分省基础数据'!$J$13:$J$53</definedName>
    <definedName name="JS减税规模">'[1]J04-1分省基础数据'!$O$13:$O$53</definedName>
    <definedName name="JS阶段性财力补助">'[1]J04-1分省基础数据'!$R$13:$R$53</definedName>
    <definedName name="JS困难系数">'[1]J04-1分省基础数据'!$F$13:$F$53</definedName>
    <definedName name="JS区域">'[1]J04-1分省基础数据'!$C$13:$C$53</definedName>
    <definedName name="JS省份">'[1]J04-1分省基础数据'!$D$13:$D$53</definedName>
    <definedName name="JS省行">INDEX(JS省份,ROW()-12,0)</definedName>
    <definedName name="JS省级努力系数">[1]G04省级努力程度!$H$13:$H$53</definedName>
    <definedName name="JS省三保财力" localSheetId="3">'[1]J04-1分省基础数据'!#REF!</definedName>
    <definedName name="JS省三保财力" localSheetId="11">'[1]J04-1分省基础数据'!#REF!</definedName>
    <definedName name="JS省三保财力">'[1]J04-1分省基础数据'!#REF!</definedName>
    <definedName name="JS省小册子财力" localSheetId="3">'[1]J04-1分省基础数据'!#REF!</definedName>
    <definedName name="JS省小册子财力" localSheetId="11">'[1]J04-1分省基础数据'!#REF!</definedName>
    <definedName name="JS省小册子财力">'[1]J04-1分省基础数据'!#REF!</definedName>
    <definedName name="JS省最小财力" localSheetId="3">'[1]J04-1分省基础数据'!#REF!</definedName>
    <definedName name="JS省最小财力" localSheetId="11">'[1]J04-1分省基础数据'!#REF!</definedName>
    <definedName name="JS省最小财力">'[1]J04-1分省基础数据'!#REF!</definedName>
    <definedName name="JS增值税">'[1]J04-1分省基础数据'!$P$13:$P$53</definedName>
    <definedName name="JX城镇初中生">'[1]J04-2分县基础数据'!$AZ$9:$AZ$2858</definedName>
    <definedName name="JX城镇小学生">'[1]J04-2分县基础数据'!$BH$9:$BH$2858</definedName>
    <definedName name="JX农村初中生">'[1]J04-2分县基础数据'!$BC$9:$BC$2858</definedName>
    <definedName name="JX农村小学生">'[1]J04-2分县基础数据'!$BK$9:$BK$2858</definedName>
    <definedName name="JX农村学生营养改善试点">'[1]J04-2分县基础数据'!$AN$9:$AN$2858</definedName>
    <definedName name="JX普高学生">'[1]J04-2分县基础数据'!$AQ$9:$AQ$2858</definedName>
    <definedName name="JX特校学生">'[1]J04-2分县基础数据'!$BL$9:$BL$2858</definedName>
    <definedName name="JX幼儿园学生">'[1]J04-2分县基础数据'!$BP$9:$BP$2858</definedName>
    <definedName name="JX中职学生">'[1]J04-2分县基础数据'!$AU$9:$AU$2858</definedName>
    <definedName name="JZ应付利息">'[1]J04-2分县基础数据'!$BW$9:$BW$2858</definedName>
    <definedName name="J分配资金_付息">[1]J02分配因素!$G$5</definedName>
    <definedName name="J分配资金_工资">[1]J02分配因素!$D$5</definedName>
    <definedName name="J分配资金_绩效">[1]J02分配因素!$L$5</definedName>
    <definedName name="J分配资金_减税">[1]J02分配因素!$H$5</definedName>
    <definedName name="J分配资金_均衡">[1]J02分配因素!$I$5</definedName>
    <definedName name="J分配资金_均衡横向">[1]J02分配因素!$J$5</definedName>
    <definedName name="J分配资金_均衡纵向">[1]J02分配因素!$K$5</definedName>
    <definedName name="J分配资金_民生">[1]J02分配因素!$F$5</definedName>
    <definedName name="J分配资金_运转">[1]J02分配因素!$E$5</definedName>
    <definedName name="J基础编码">'[1]J04-2分县基础数据'!$C$9:$C$2858</definedName>
    <definedName name="J总人口">'[1]J04-2分县基础数据'!$Z$9:$Z$2858</definedName>
    <definedName name="MCH" localSheetId="7">#REF!</definedName>
    <definedName name="MCH" localSheetId="3">#REF!</definedName>
    <definedName name="MCH" localSheetId="22">#REF!</definedName>
    <definedName name="MCH" localSheetId="17">#REF!</definedName>
    <definedName name="MCH" localSheetId="11">#REF!</definedName>
    <definedName name="MCH" localSheetId="19">#REF!</definedName>
    <definedName name="MCH">#REF!</definedName>
    <definedName name="MS城市低保人数">'[1]C01-2民生'!$I$7:$I$2858</definedName>
    <definedName name="MS城乡居民基本医疗保险">'[1]C01-2民生'!$AM$9:$AM$2858</definedName>
    <definedName name="MS城乡居民社会养老保险">'[1]C01-2民生'!$AS$9:$AS$2858</definedName>
    <definedName name="MS城镇初中生">'[1]C01-2民生'!$S$7:$S$2858</definedName>
    <definedName name="MS城镇小学生">'[1]C01-2民生'!$T$7:$T$2858</definedName>
    <definedName name="MS初中公用经费补助">'[1]C01-2民生'!$AB$9:$AB$2858</definedName>
    <definedName name="MS村委会">'[1]C01-2民生'!$M$7:$M$2858</definedName>
    <definedName name="MS孤儿人口数">'[1]C01-2民生'!$G$7:$G$2858</definedName>
    <definedName name="MS基本公共卫生服务">'[1]C01-2民生'!$AO$9:$AO$2858</definedName>
    <definedName name="MS计划生育">'[1]C01-2民生'!$AN$9:$AN$2858</definedName>
    <definedName name="MS老龄人口">'[1]C01-2民生'!$K$7:$K$2858</definedName>
    <definedName name="MS免除普通高中建档立卡等家庭经济困难学生学杂费">'[1]C01-2民生'!$AK$9:$AK$2858</definedName>
    <definedName name="MS农村初中学生">'[1]C01-2民生'!$Q$7:$Q$2858</definedName>
    <definedName name="MS农村低保人数">'[1]C01-2民生'!$H$7:$H$2858</definedName>
    <definedName name="MS农村小学生">'[1]C01-2民生'!$R$7:$R$2858</definedName>
    <definedName name="MS农村学生营养改善试点县">'[1]C01-2民生'!$L$7:$L$2858</definedName>
    <definedName name="MS贫困寄宿生生活补助">'[1]C01-2民生'!$AE$9:$AE$2858</definedName>
    <definedName name="MS贫困人数">'[1]C01-2民生'!$F$7:$F$2858</definedName>
    <definedName name="MS普高学生">'[1]C01-2民生'!$O$7:$O$2858</definedName>
    <definedName name="MS普通高中学生助学金">'[1]C01-2民生'!$AF$9:$AF$2858</definedName>
    <definedName name="MS特校生">'[1]C01-2民生'!$U$7:$U$2858</definedName>
    <definedName name="MS小学公用经费补助">'[1]C01-2民生'!$AD$9:$AD$2858</definedName>
    <definedName name="MS养老缴费人数">'[1]C01-2民生'!$J$7:$J$2858</definedName>
    <definedName name="MS幼儿学生">'[1]C01-2民生'!$N$7:$N$2858</definedName>
    <definedName name="MS中职困难学生补助">'[1]C01-2民生'!$AH$9:$AH$2858</definedName>
    <definedName name="MS中职学生">'[1]C01-2民生'!$P$7:$P$2858</definedName>
    <definedName name="MS总人口">'[1]C01-2民生'!$E$7:$E$2858</definedName>
    <definedName name="_xlnm.Print_Area" localSheetId="3">#REF!</definedName>
    <definedName name="_xlnm.Print_Area" localSheetId="11">#REF!</definedName>
    <definedName name="_xlnm.Print_Area">#REF!</definedName>
    <definedName name="_xlnm.Print_Titles" localSheetId="5">'2025年一般公共预算平衡表'!$1:$4</definedName>
    <definedName name="_xlnm.Print_Titles" localSheetId="12">'2026年大口径表'!$1:$6</definedName>
    <definedName name="_xlnm.Print_Titles" localSheetId="16">'2026年一般公共预算平衡表'!$1:$5</definedName>
    <definedName name="_xlnm.Print_Titles" localSheetId="13">'2026年一般公共预算收入'!$1:$5</definedName>
    <definedName name="_xlnm.Print_Titles" localSheetId="19">'2026年政府性基金预算'!$1:$6</definedName>
    <definedName name="_xlnm.Print_Titles" localSheetId="18">'提前下达共同财政事权和专项转移支付补助资金（一般）'!$1:$4</definedName>
    <definedName name="_xlnm.Print_Titles">#N/A</definedName>
    <definedName name="RS" localSheetId="7">#REF!</definedName>
    <definedName name="RS" localSheetId="3">#REF!</definedName>
    <definedName name="RS" localSheetId="22">#REF!</definedName>
    <definedName name="RS" localSheetId="17">#REF!</definedName>
    <definedName name="RS" localSheetId="11">#REF!</definedName>
    <definedName name="RS" localSheetId="19">#REF!</definedName>
    <definedName name="RS">#REF!</definedName>
    <definedName name="TILE13" localSheetId="7">#REF!</definedName>
    <definedName name="TILE13" localSheetId="3">#REF!</definedName>
    <definedName name="TILE13" localSheetId="22">#REF!</definedName>
    <definedName name="TILE13" localSheetId="17">#REF!</definedName>
    <definedName name="TILE13" localSheetId="11">#REF!</definedName>
    <definedName name="TILE13" localSheetId="19">#REF!</definedName>
    <definedName name="TILE13">#REF!</definedName>
    <definedName name="TILE4" localSheetId="7">#REF!</definedName>
    <definedName name="TILE4" localSheetId="3">#REF!</definedName>
    <definedName name="TILE4" localSheetId="22">#REF!</definedName>
    <definedName name="TILE4" localSheetId="17">#REF!</definedName>
    <definedName name="TILE4" localSheetId="11">#REF!</definedName>
    <definedName name="TILE4" localSheetId="19">#REF!</definedName>
    <definedName name="TILE4">#REF!</definedName>
    <definedName name="XC标准偏差倍数">'[1]C02县级测算数据'!$C$3</definedName>
    <definedName name="XC系数上限">'[1]C02县级测算数据'!$B$3</definedName>
    <definedName name="XC系数下限">'[1]C02县级测算数据'!$A$3</definedName>
    <definedName name="XQJ保工资需求基数">'[1]J02-三保和付息需求基数'!$F$9:$F$2858</definedName>
    <definedName name="XQJ保民生需求基数">'[1]J02-三保和付息需求基数'!$L$9:$L$2858</definedName>
    <definedName name="XQJ保运转需求基数">'[1]J02-三保和付息需求基数'!$I$9:$I$2858</definedName>
    <definedName name="XQJ付息需求基数">'[1]J02-三保和付息需求基数'!$O$9:$O$2858</definedName>
    <definedName name="XQ保工资需求">'[1]C01-1工资运转'!$M$9:$M$2858</definedName>
    <definedName name="XQ保民生需求">'[1]C01-2民生'!$W$9:$W$2858</definedName>
    <definedName name="XQ保运转需求">'[1]C01-1工资运转'!$AC$9:$AC$2858</definedName>
    <definedName name="XQ津补贴需求">'[1]C01-1工资运转'!$V$9:$V$2858</definedName>
    <definedName name="XQ三保需求" localSheetId="3">#REF!</definedName>
    <definedName name="XQ三保需求" localSheetId="11">#REF!</definedName>
    <definedName name="XQ三保需求">#REF!</definedName>
    <definedName name="XQ调整后的工资需求">'[1]C02县级测算数据'!$K$9:$K$2858</definedName>
    <definedName name="XS补助对象系数">'[1]C02县级测算数据'!$D$9:$D$2858</definedName>
    <definedName name="XS付息分档系数">'[1]C02县级测算数据'!$AD$9:$AD$2858</definedName>
    <definedName name="XS工资分档系数">'[1]C02县级测算数据'!$N$9:$N$2858</definedName>
    <definedName name="XS津补贴分档系数">'[1]C02县级测算数据'!$R$9:$R$2858</definedName>
    <definedName name="XS民生分档系数">'[1]C02县级测算数据'!$Z$9:$Z$2858</definedName>
    <definedName name="XS运转分档系数">'[1]C02县级测算数据'!$V$9:$V$2858</definedName>
    <definedName name="YZ公用经费标准_公检法">'[1]C01-1工资运转'!$J$9:$J$2858</definedName>
    <definedName name="YZ公用经费标准_行政">'[1]C01-1工资运转'!$I$9:$I$2858</definedName>
    <definedName name="YZ公用经费标准_其他">'[1]C01-1工资运转'!$K$9:$K$2858</definedName>
    <definedName name="YZ津补贴标准_在职">'[1]C01-1工资运转'!$F$9:$F$2858</definedName>
    <definedName name="表1" localSheetId="7">[8]月报!$A$5:$C$147</definedName>
    <definedName name="表1" localSheetId="17">[8]月报!$A$5:$C$147</definedName>
    <definedName name="表1">[2]月报!$A$5:$C$147</definedName>
    <definedName name="地区名称" localSheetId="7">#REF!</definedName>
    <definedName name="地区名称" localSheetId="3">#REF!</definedName>
    <definedName name="地区名称" localSheetId="22">#REF!</definedName>
    <definedName name="地区名称" localSheetId="17">#REF!</definedName>
    <definedName name="地区名称" localSheetId="11">#REF!</definedName>
    <definedName name="地区名称" localSheetId="19">#REF!</definedName>
    <definedName name="地区名称">#REF!</definedName>
    <definedName name="工资" localSheetId="7">[9]月报!$A$5:$C$147</definedName>
    <definedName name="工资" localSheetId="17">[9]月报!$A$5:$C$147</definedName>
    <definedName name="工资">[3]月报!$A$5:$C$147</definedName>
    <definedName name="可比增幅上限">[1]J02分配因素!$B$8</definedName>
    <definedName name="可比增幅下限">[1]J02分配因素!$B$9</definedName>
    <definedName name="两税比重22" localSheetId="7">#REF!</definedName>
    <definedName name="两税比重22" localSheetId="3">#REF!</definedName>
    <definedName name="两税比重22" localSheetId="22">#REF!</definedName>
    <definedName name="两税比重22" localSheetId="17">#REF!</definedName>
    <definedName name="两税比重22" localSheetId="11">#REF!</definedName>
    <definedName name="两税比重22" localSheetId="19">#REF!</definedName>
    <definedName name="两税比重22">#REF!</definedName>
    <definedName name="年终结算" localSheetId="7">[7]人员经费表!#REF!</definedName>
    <definedName name="年终结算" localSheetId="3">#REF!</definedName>
    <definedName name="年终结算" localSheetId="22">#REF!</definedName>
    <definedName name="年终结算" localSheetId="17">[7]人员经费表!#REF!</definedName>
    <definedName name="年终结算" localSheetId="11">#REF!</definedName>
    <definedName name="年终结算" localSheetId="19">#REF!</definedName>
    <definedName name="年终结算">#REF!</definedName>
    <definedName name="是否少数民族" localSheetId="7">[10]基础编码!$P$2:$P$3</definedName>
    <definedName name="是否少数民族" localSheetId="17">[10]基础编码!$P$2:$P$3</definedName>
    <definedName name="是否少数民族">[4]基础编码!$P$2:$P$3</definedName>
    <definedName name="收入预算表">[7]人员经费表!#REF!</definedName>
    <definedName name="压缩掉的支出" localSheetId="7">#REF!</definedName>
    <definedName name="压缩掉的支出" localSheetId="3">#REF!</definedName>
    <definedName name="压缩掉的支出" localSheetId="22">#REF!</definedName>
    <definedName name="压缩掉的支出" localSheetId="17">#REF!</definedName>
    <definedName name="压缩掉的支出" localSheetId="11">#REF!</definedName>
    <definedName name="压缩掉的支出" localSheetId="19">#REF!</definedName>
    <definedName name="压缩掉的支出">#REF!</definedName>
    <definedName name="月报">[5]月报!$A$5:$C$147</definedName>
    <definedName name="月报1">[5]月报!$A$5:$C$147</definedName>
    <definedName name="赵局修改" localSheetId="7">#REF!</definedName>
    <definedName name="赵局修改" localSheetId="3">#REF!</definedName>
    <definedName name="赵局修改" localSheetId="22">#REF!</definedName>
    <definedName name="赵局修改" localSheetId="17">#REF!</definedName>
    <definedName name="赵局修改" localSheetId="11">#REF!</definedName>
    <definedName name="赵局修改" localSheetId="19">#REF!</definedName>
    <definedName name="赵局修改">#REF!</definedName>
    <definedName name="专项" localSheetId="7">#REF!</definedName>
    <definedName name="专项" localSheetId="3">#REF!</definedName>
    <definedName name="专项" localSheetId="22">#REF!</definedName>
    <definedName name="专项" localSheetId="17">#REF!</definedName>
    <definedName name="专项" localSheetId="11">#REF!</definedName>
    <definedName name="专项" localSheetId="19">#REF!</definedName>
    <definedName name="专项">#REF!</definedName>
    <definedName name="_xlnm.Print_Titles" localSheetId="4">'2025年一般公共预算经济分类支出情况表'!$1:$4</definedName>
    <definedName name="_xlnm.Print_Titles" localSheetId="15">'2026年一般公共预算经济分类支出预算'!$1:$4</definedName>
    <definedName name="_xlnm.Print_Area" localSheetId="13">'2026年一般公共预算收入'!$A$1:$G$33</definedName>
    <definedName name="_xlnm.Print_Titles" localSheetId="23">'2025年政府采购预算'!$1:$5</definedName>
    <definedName name="_xlnm._FilterDatabase" localSheetId="18" hidden="1">'提前下达共同财政事权和专项转移支付补助资金（一般）'!$A$4:$AN$30</definedName>
    <definedName name="_xlnm._FilterDatabase" localSheetId="23" hidden="1">'2025年政府采购预算'!$A$6:$H$6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<sst xmlns="http://schemas.openxmlformats.org/spreadsheetml/2006/main" count="1926" uniqueCount="1228">
  <si>
    <t>2025年财政预算执行情况和2026年财政预算（草案）附表目录</t>
  </si>
  <si>
    <t xml:space="preserve">第一部分  2025年财政预算执行情况 </t>
  </si>
  <si>
    <t>表1.2025年一般公共预算收入总表……………………………………………………………………………………………………………………1</t>
  </si>
  <si>
    <t>表2.2025年一般公共预算支出总表……………………………………………………………………………………………………………………2</t>
  </si>
  <si>
    <t>表3.2025年一般公共预算经济分类支出情况表………………………………………………………………………………………………………3</t>
  </si>
  <si>
    <t>表4.2025年一般公共预算收支平衡表…………………………………………………………………………………………………………………6</t>
  </si>
  <si>
    <t>表5.2025年政府一般债务限额和余额情况表…………………………………………………………………………………………………………11</t>
  </si>
  <si>
    <t>表6.2025年一般公共预算“三公”经费、会议费、培训费支出情况表……………………………………………………………………………12</t>
  </si>
  <si>
    <t>表7.2025年政府性基金预算收支平衡表………………………………………………………………………………………………………………13</t>
  </si>
  <si>
    <t>表8.2025年国有资本经营预算收支平衡表……………………………………………………………………………………………………………14</t>
  </si>
  <si>
    <t>表9.2025年社会保险基金预算收支及结余情况表……………………………………………………………………………………………………15</t>
  </si>
  <si>
    <t>第二部分  2026年财政预算（草案）</t>
  </si>
  <si>
    <t>表10.2026年大口径财政收入预算表 …………………………………………………………………………………………………………………16</t>
  </si>
  <si>
    <t>表11.2026年一般公共预算收入预算表 ………………………………………………………………………………………………………………19</t>
  </si>
  <si>
    <t>表12.2026年一般公共预算支出总表 …………………………………………………………………………………………………………………21</t>
  </si>
  <si>
    <t>表13.2026年一般公共预算经济分类支出预算表 ……………………………………………………………………………………………………22</t>
  </si>
  <si>
    <t>表14.2026年一般公共预算收支平衡表 ………………………………………………………………………………………………………………25</t>
  </si>
  <si>
    <t>表15.2026年一般公共预算“三公”经费、会议费、培训费支出预算表 …………………………………………………………………………29</t>
  </si>
  <si>
    <t>表16.提前下达2026年共同财政事权和专项转移支付补助资金（一般公共预算） ………………………………………………………………30</t>
  </si>
  <si>
    <t>表17.2026年政府性基金收支预算表 …………………………………………………………………………………………………………………33</t>
  </si>
  <si>
    <t>表18.提前下达2026年共同财政事权和专项转移支付补助资金（政府性基金预算） ……………………………………………………………45</t>
  </si>
  <si>
    <t>表19.2026年社会保险基金收支预算表 ………………………………………………………………………………………………………………46</t>
  </si>
  <si>
    <t>表20.2026年国有资本经营收支预算表 ………………………………………………………………………………………………………………47</t>
  </si>
  <si>
    <t>表21.2026年度政府采购预算 …………………………………………………………………………………………………………………………48</t>
  </si>
  <si>
    <t xml:space="preserve">第一部分：2025年财政预算执行情况 </t>
  </si>
  <si>
    <t xml:space="preserve"> </t>
  </si>
  <si>
    <t>表1</t>
  </si>
  <si>
    <t>2025年一般公共预算收入总表</t>
  </si>
  <si>
    <t>单位：万元</t>
  </si>
  <si>
    <t>预算科目</t>
  </si>
  <si>
    <t>上年决算数</t>
  </si>
  <si>
    <t>决算（执行）数</t>
  </si>
  <si>
    <t>同比增长</t>
  </si>
  <si>
    <t>一、税收收入</t>
  </si>
  <si>
    <t>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</si>
  <si>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</si>
  <si>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</si>
  <si>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</si>
  <si>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</si>
  <si>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</si>
  <si>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</si>
  <si>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</si>
  <si>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</si>
  <si>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</si>
  <si>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</si>
  <si>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</si>
  <si>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</si>
  <si>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</si>
  <si>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</si>
  <si>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</si>
  <si>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</si>
  <si>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</si>
  <si>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</si>
  <si>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</si>
  <si>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</si>
  <si>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其他收入</t>
  </si>
  <si>
    <t xml:space="preserve">    捐赠收入</t>
  </si>
  <si>
    <t xml:space="preserve">    政府住房基金收入</t>
  </si>
  <si>
    <t>本年收入合计</t>
  </si>
  <si>
    <t>表2</t>
  </si>
  <si>
    <t>2025年一般公共预算支出总表</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</si>
  <si>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</si>
  <si>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</si>
  <si>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</si>
  <si>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</si>
  <si>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</si>
  <si>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</si>
  <si>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</si>
  <si>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</si>
  <si>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</si>
  <si>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</si>
  <si>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</si>
  <si>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</si>
  <si>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</si>
  <si>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</si>
  <si>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</si>
  <si>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</si>
  <si>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</si>
  <si>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</si>
  <si>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</si>
  <si>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</si>
  <si>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</si>
  <si>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</si>
  <si>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二十三、债务付息支出</t>
  </si>
  <si>
    <t xml:space="preserve">  其中:地方政府一般债券付息支出</t>
  </si>
  <si>
    <t>二十四、债务发行费用支出</t>
  </si>
  <si>
    <t>本年支出合计</t>
  </si>
  <si>
    <t>表3</t>
  </si>
  <si>
    <t>2025年一般公共预算经济分类支出情况表</t>
  </si>
  <si>
    <t/>
  </si>
  <si>
    <t>单位:万元</t>
  </si>
  <si>
    <t>科目编码</t>
  </si>
  <si>
    <t>科目名称</t>
  </si>
  <si>
    <t>总支出</t>
  </si>
  <si>
    <t>基本支出</t>
  </si>
  <si>
    <t>一般公共预算经济分类支出合计</t>
  </si>
  <si>
    <t>501</t>
  </si>
  <si>
    <t xml:space="preserve">  机关工资福利支出</t>
  </si>
  <si>
    <t>50101</t>
  </si>
  <si>
    <t xml:space="preserve">    工资奖金津补贴</t>
  </si>
  <si>
    <t>50102</t>
  </si>
  <si>
    <t xml:space="preserve">    社会保障缴费</t>
  </si>
  <si>
    <t>50103</t>
  </si>
  <si>
    <t xml:space="preserve">    住房公积金</t>
  </si>
  <si>
    <t>50199</t>
  </si>
  <si>
    <t xml:space="preserve">    其他工资福利支出</t>
  </si>
  <si>
    <t>502</t>
  </si>
  <si>
    <t xml:space="preserve">  机关商品和服务支出</t>
  </si>
  <si>
    <t>50201</t>
  </si>
  <si>
    <t xml:space="preserve">    办公经费</t>
  </si>
  <si>
    <t>50202</t>
  </si>
  <si>
    <t xml:space="preserve">    会议费</t>
  </si>
  <si>
    <t>50203</t>
  </si>
  <si>
    <t xml:space="preserve">    培训费</t>
  </si>
  <si>
    <t>50204</t>
  </si>
  <si>
    <t xml:space="preserve">    专用材料购置费</t>
  </si>
  <si>
    <t>50205</t>
  </si>
  <si>
    <t xml:space="preserve">    委托业务费</t>
  </si>
  <si>
    <t>50206</t>
  </si>
  <si>
    <t xml:space="preserve">    公务接待费</t>
  </si>
  <si>
    <t>50207</t>
  </si>
  <si>
    <t xml:space="preserve">    因公出国(境)费用</t>
  </si>
  <si>
    <t>50208</t>
  </si>
  <si>
    <t xml:space="preserve">    公务用车运行维护费</t>
  </si>
  <si>
    <t>50209</t>
  </si>
  <si>
    <t xml:space="preserve">    维修(护)费</t>
  </si>
  <si>
    <t>50299</t>
  </si>
  <si>
    <t xml:space="preserve">    其他商品和服务支出</t>
  </si>
  <si>
    <t>503</t>
  </si>
  <si>
    <t xml:space="preserve">  机关资本性支出(一)</t>
  </si>
  <si>
    <t>50301</t>
  </si>
  <si>
    <t xml:space="preserve">    房屋建筑物购建</t>
  </si>
  <si>
    <t>50302</t>
  </si>
  <si>
    <t xml:space="preserve">    基础设施建设</t>
  </si>
  <si>
    <t>50303</t>
  </si>
  <si>
    <t xml:space="preserve">    公务用车购置</t>
  </si>
  <si>
    <t>50305</t>
  </si>
  <si>
    <t xml:space="preserve">    土地征迁补偿和安置支出</t>
  </si>
  <si>
    <t>50306</t>
  </si>
  <si>
    <t xml:space="preserve">    设备购置</t>
  </si>
  <si>
    <t>50307</t>
  </si>
  <si>
    <t xml:space="preserve">    大型修缮</t>
  </si>
  <si>
    <t>50399</t>
  </si>
  <si>
    <t xml:space="preserve">    其他资本性支出</t>
  </si>
  <si>
    <t>504</t>
  </si>
  <si>
    <t xml:space="preserve">  机关资本性支出(二)</t>
  </si>
  <si>
    <t>50401</t>
  </si>
  <si>
    <t>50402</t>
  </si>
  <si>
    <t>50403</t>
  </si>
  <si>
    <t>50404</t>
  </si>
  <si>
    <t>50405</t>
  </si>
  <si>
    <t>50499</t>
  </si>
  <si>
    <t>505</t>
  </si>
  <si>
    <t xml:space="preserve">  对事业单位经常性补助</t>
  </si>
  <si>
    <t>50501</t>
  </si>
  <si>
    <t xml:space="preserve">    工资福利支出</t>
  </si>
  <si>
    <t>50502</t>
  </si>
  <si>
    <t xml:space="preserve">    商品和服务支出</t>
  </si>
  <si>
    <t>50599</t>
  </si>
  <si>
    <t xml:space="preserve">    其他对事业单位补助</t>
  </si>
  <si>
    <t>506</t>
  </si>
  <si>
    <t xml:space="preserve">  对事业单位资本性补助</t>
  </si>
  <si>
    <t>50601</t>
  </si>
  <si>
    <t xml:space="preserve">    资本性支出(一)</t>
  </si>
  <si>
    <t>50602</t>
  </si>
  <si>
    <t xml:space="preserve">    资本性支出(二)</t>
  </si>
  <si>
    <t>507</t>
  </si>
  <si>
    <t xml:space="preserve">  对企业补助</t>
  </si>
  <si>
    <t>50701</t>
  </si>
  <si>
    <t xml:space="preserve">    费用补贴</t>
  </si>
  <si>
    <t>50702</t>
  </si>
  <si>
    <t xml:space="preserve">    利息补贴</t>
  </si>
  <si>
    <t>50799</t>
  </si>
  <si>
    <t xml:space="preserve">    其他对企业补助</t>
  </si>
  <si>
    <t>508</t>
  </si>
  <si>
    <t xml:space="preserve">  对企业资本性支出</t>
  </si>
  <si>
    <t xml:space="preserve">    资本金注入(一)</t>
  </si>
  <si>
    <t xml:space="preserve">    资本金注入(二)</t>
  </si>
  <si>
    <t xml:space="preserve">    政府投资基金股权投资</t>
  </si>
  <si>
    <t xml:space="preserve">    其他对企业资本性支出</t>
  </si>
  <si>
    <t>509</t>
  </si>
  <si>
    <t xml:space="preserve">  对个人和家庭的补助</t>
  </si>
  <si>
    <t>50901</t>
  </si>
  <si>
    <t xml:space="preserve">    社会福利和救助</t>
  </si>
  <si>
    <t>50902</t>
  </si>
  <si>
    <t xml:space="preserve">    助学金</t>
  </si>
  <si>
    <t>50903</t>
  </si>
  <si>
    <t xml:space="preserve">    个人农业生产补贴</t>
  </si>
  <si>
    <t>50905</t>
  </si>
  <si>
    <t xml:space="preserve">    离退休费</t>
  </si>
  <si>
    <t>50999</t>
  </si>
  <si>
    <t xml:space="preserve">    其他对个人和家庭补助</t>
  </si>
  <si>
    <t>510</t>
  </si>
  <si>
    <t xml:space="preserve">  对社会保障基金补助</t>
  </si>
  <si>
    <t>51002</t>
  </si>
  <si>
    <t xml:space="preserve">    对社会保险基金补助</t>
  </si>
  <si>
    <t>51003</t>
  </si>
  <si>
    <t xml:space="preserve">    补充全国社会保障基金</t>
  </si>
  <si>
    <t xml:space="preserve">    对机关事业单位职业年金的补助</t>
  </si>
  <si>
    <t>511</t>
  </si>
  <si>
    <t xml:space="preserve">  债务利息及费用支出</t>
  </si>
  <si>
    <t>51101</t>
  </si>
  <si>
    <t xml:space="preserve">    国内债务付息</t>
  </si>
  <si>
    <t>51102</t>
  </si>
  <si>
    <t xml:space="preserve">    国外债务付息</t>
  </si>
  <si>
    <t>51103</t>
  </si>
  <si>
    <t xml:space="preserve">    国内债务发行费用</t>
  </si>
  <si>
    <t>51104</t>
  </si>
  <si>
    <t xml:space="preserve">    国外债务发行费用</t>
  </si>
  <si>
    <t>599</t>
  </si>
  <si>
    <t xml:space="preserve">  其他支出</t>
  </si>
  <si>
    <t>59907</t>
  </si>
  <si>
    <t xml:space="preserve">    国家赔偿费用支出</t>
  </si>
  <si>
    <t>59908</t>
  </si>
  <si>
    <t xml:space="preserve">    对民间非营利组织和群众性自治组织补贴</t>
  </si>
  <si>
    <t xml:space="preserve">    经常性赠与</t>
  </si>
  <si>
    <t xml:space="preserve">    资本性赠与</t>
  </si>
  <si>
    <t>59999</t>
  </si>
  <si>
    <t xml:space="preserve">    其他支出</t>
  </si>
  <si>
    <t>表4</t>
  </si>
  <si>
    <t>2025年一般公共预算收支平衡表</t>
  </si>
  <si>
    <t>项目</t>
  </si>
  <si>
    <t>一般公共预算收入</t>
  </si>
  <si>
    <t>一般公共预算支出</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</si>
  <si>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</si>
  <si>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</si>
  <si>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</si>
  <si>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</si>
  <si>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</si>
  <si>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</si>
  <si>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</si>
  <si>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</si>
  <si>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</si>
  <si>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</si>
  <si>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</si>
  <si>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</si>
  <si>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</si>
  <si>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</si>
  <si>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</si>
  <si>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</si>
  <si>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</si>
  <si>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</si>
  <si>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</si>
  <si>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</si>
  <si>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</si>
  <si>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</si>
  <si>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</si>
  <si>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</si>
  <si>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</si>
  <si>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</si>
  <si>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</si>
  <si>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</si>
  <si>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</si>
  <si>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</si>
  <si>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</si>
  <si>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</si>
  <si>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</si>
  <si>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</si>
  <si>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</si>
  <si>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</si>
  <si>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</si>
  <si>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</si>
  <si>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</si>
  <si>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</si>
  <si>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</si>
  <si>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</si>
  <si>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欠发达地区转移支付收入</t>
  </si>
  <si>
    <t xml:space="preserve">    欠发达地区转移支付支出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</si>
  <si>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</si>
  <si>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</si>
  <si>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</si>
  <si>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</si>
  <si>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</si>
  <si>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</si>
  <si>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</si>
  <si>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</si>
  <si>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</si>
  <si>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</si>
  <si>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</si>
  <si>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</si>
  <si>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</si>
  <si>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</si>
  <si>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</si>
  <si>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</si>
  <si>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</si>
  <si>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</si>
  <si>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</si>
  <si>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</si>
  <si>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</si>
  <si>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</si>
  <si>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</si>
  <si>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</si>
  <si>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</si>
  <si>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</si>
  <si>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</si>
  <si>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</si>
  <si>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</si>
  <si>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</si>
  <si>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</si>
  <si>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</si>
  <si>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</si>
  <si>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</si>
  <si>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</si>
  <si>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</si>
  <si>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</si>
  <si>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</si>
  <si>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</si>
  <si>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</si>
  <si>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</si>
  <si>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</si>
  <si>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增值税留抵退税转移支付收入</t>
  </si>
  <si>
    <t xml:space="preserve">    增值税留抵退税转移支付支出</t>
  </si>
  <si>
    <t xml:space="preserve">    其他退税减税降费转移支付收入</t>
  </si>
  <si>
    <t xml:space="preserve">    其他退税减税降费转移支付支出</t>
  </si>
  <si>
    <t xml:space="preserve">    补充县区财力转移支付收入</t>
  </si>
  <si>
    <t xml:space="preserve">    补充县区财力转移支付支出</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</si>
  <si>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</si>
  <si>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</si>
  <si>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</si>
  <si>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</si>
  <si>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</si>
  <si>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</si>
  <si>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</si>
  <si>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</si>
  <si>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</si>
  <si>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</si>
  <si>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</si>
  <si>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</si>
  <si>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</si>
  <si>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</si>
  <si>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</si>
  <si>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</si>
  <si>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</si>
  <si>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</si>
  <si>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</si>
  <si>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</si>
  <si>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</si>
  <si>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</si>
  <si>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</si>
  <si>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</si>
  <si>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</si>
  <si>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</si>
  <si>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</si>
  <si>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</si>
  <si>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</si>
  <si>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</si>
  <si>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</si>
  <si>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</si>
  <si>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</si>
  <si>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</si>
  <si>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</si>
  <si>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从国有资本经营预算调入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</si>
  <si>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</si>
  <si>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</si>
  <si>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</si>
  <si>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</si>
  <si>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</si>
  <si>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</si>
  <si>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</si>
  <si>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</si>
  <si>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</si>
  <si>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</si>
  <si>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</si>
  <si>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</si>
  <si>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</si>
  <si>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</si>
  <si>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</si>
  <si>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</si>
  <si>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</si>
  <si>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</si>
  <si>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</si>
  <si>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</si>
  <si>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</si>
  <si>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</si>
  <si>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</si>
  <si>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</si>
  <si>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</si>
  <si>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</si>
  <si>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</si>
  <si>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</si>
  <si>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</si>
  <si>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</si>
  <si>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</si>
  <si>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</si>
  <si>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</si>
  <si>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</si>
  <si>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</si>
  <si>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</si>
  <si>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</si>
  <si>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</si>
  <si>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</si>
  <si>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</si>
  <si>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</si>
  <si>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</si>
  <si>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</si>
  <si>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</si>
  <si>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</si>
  <si>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</si>
  <si>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</si>
  <si>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</si>
  <si>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</si>
  <si>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</si>
  <si>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</si>
  <si>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</si>
  <si>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</si>
  <si>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</si>
  <si>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</si>
  <si>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</si>
  <si>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</si>
  <si>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</si>
  <si>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</si>
  <si>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</si>
  <si>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</si>
  <si>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</si>
  <si>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</si>
  <si>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</si>
  <si>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</si>
  <si>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</si>
  <si>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</si>
  <si>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</si>
  <si>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</si>
  <si>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</si>
  <si>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</si>
  <si>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</si>
  <si>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</si>
  <si>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</si>
  <si>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</si>
  <si>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</si>
  <si>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支  出  总  计</t>
  </si>
  <si>
    <t>表5</t>
  </si>
  <si>
    <t>2025年政府一般债务限额和余额情况表</t>
  </si>
  <si>
    <t>合计</t>
  </si>
  <si>
    <t>一般债务</t>
  </si>
  <si>
    <t>专项债务</t>
  </si>
  <si>
    <t>小计</t>
  </si>
  <si>
    <t>一般债券</t>
  </si>
  <si>
    <t>向外国政府借款</t>
  </si>
  <si>
    <t>向国际组织借款</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</si>
  <si>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</si>
  <si>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</si>
  <si>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</si>
  <si>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</si>
  <si>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</si>
  <si>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</si>
  <si>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</si>
  <si>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</si>
  <si>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</si>
  <si>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表6</t>
  </si>
  <si>
    <t>2025年一般公共预算“三公”经费、会议费、培训费支出情况表</t>
  </si>
  <si>
    <r>
      <rPr>
        <sz val="11"/>
        <color theme="1"/>
        <rFont val="宋体"/>
        <charset val="134"/>
      </rPr>
      <t>单位：万元</t>
    </r>
  </si>
  <si>
    <t>项  目</t>
  </si>
  <si>
    <t>2024年决算数</t>
  </si>
  <si>
    <t>2025年决算（执行）数</t>
  </si>
  <si>
    <t>较上年决算数增（减）幅%</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</si>
  <si>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</si>
  <si>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</si>
  <si>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</si>
  <si>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</si>
  <si>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</si>
  <si>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</si>
  <si>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二、会议费</t>
  </si>
  <si>
    <t>三、培训费</t>
  </si>
  <si>
    <t>表7</t>
  </si>
  <si>
    <t>2025年政府性基金预算收支平衡表</t>
  </si>
  <si>
    <t>政府性基金预算收入</t>
  </si>
  <si>
    <t>政府性基金预算支出</t>
  </si>
  <si>
    <t>政府性基金预算上级补助收入</t>
  </si>
  <si>
    <t>政府性基金预算补助下级支出</t>
  </si>
  <si>
    <t xml:space="preserve">  政府性基金转移支付收入</t>
  </si>
  <si>
    <t xml:space="preserve">  政府性基金转移支付支出</t>
  </si>
  <si>
    <t>政府性基金预算下级上解收入</t>
  </si>
  <si>
    <t>政府性基金预算上解上级支出</t>
  </si>
  <si>
    <t>待偿债再融资专项债券上年结余</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</si>
  <si>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</si>
  <si>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</si>
  <si>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</si>
  <si>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</si>
  <si>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</si>
  <si>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一般公共预算调入</t>
  </si>
  <si>
    <t xml:space="preserve">    其他调入资金</t>
  </si>
  <si>
    <t xml:space="preserve">  地方政府专项债务还本支出</t>
  </si>
  <si>
    <t xml:space="preserve">    专项债务收入</t>
  </si>
  <si>
    <t xml:space="preserve">  抗疫特别国债还本支出</t>
  </si>
  <si>
    <t xml:space="preserve">  地方政府专项债务转贷收入</t>
  </si>
  <si>
    <t xml:space="preserve">  超长期特别国债收入</t>
  </si>
  <si>
    <t>政府性基金预算省补助计划单列市收入</t>
  </si>
  <si>
    <t>政府性基金预算省补助计划单列市支出</t>
  </si>
  <si>
    <t>政府性基金预算计划单列市上解省收入</t>
  </si>
  <si>
    <t>政府性基金预算计划单列市上解省支出</t>
  </si>
  <si>
    <t>待偿债再融资专项债券结余</t>
  </si>
  <si>
    <t>政府性基金预算年终结余</t>
  </si>
  <si>
    <t>收　　入　　总　　计　</t>
  </si>
  <si>
    <t>支　　出　　总　　计　</t>
  </si>
  <si>
    <t>表8</t>
  </si>
  <si>
    <t>2025年国有资本经营预算收支平衡表</t>
  </si>
  <si>
    <t>国有资本经营预算收入</t>
  </si>
  <si>
    <t>国有资本经营预算支出</t>
  </si>
  <si>
    <t>国有资本经营预算上级补助收入</t>
  </si>
  <si>
    <t>国有资本经营预算补助下级支出</t>
  </si>
  <si>
    <t>国有资本经营预算下级上解收入</t>
  </si>
  <si>
    <t>国有资本经营预算上解上级支出</t>
  </si>
  <si>
    <t>国有资本经营预算上年结余收入</t>
  </si>
  <si>
    <t>国有资本经营预算调出资金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</si>
  <si>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</si>
  <si>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</si>
  <si>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</si>
  <si>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</si>
  <si>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</si>
  <si>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表9</t>
  </si>
  <si>
    <t>2025年社会保险基金预算收支及结余情况表</t>
  </si>
  <si>
    <t>项    目</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</si>
  <si>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</si>
  <si>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</si>
  <si>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</si>
  <si>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</si>
  <si>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</si>
  <si>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</si>
  <si>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</si>
  <si>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</si>
  <si>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</si>
  <si>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</si>
  <si>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</si>
  <si>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</si>
  <si>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</si>
  <si>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</si>
  <si>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</si>
  <si>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</si>
  <si>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</si>
  <si>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</si>
  <si>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</si>
  <si>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</si>
  <si>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</si>
  <si>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</si>
  <si>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 xml:space="preserve">第二部分：2026年财政预算（草案） </t>
  </si>
  <si>
    <t>表10</t>
  </si>
  <si>
    <t>2026年大口径财政收入预算表</t>
  </si>
  <si>
    <t xml:space="preserve">      单位：万元</t>
  </si>
  <si>
    <r>
      <rPr>
        <sz val="10"/>
        <rFont val="宋体"/>
        <charset val="134"/>
      </rPr>
      <t>预</t>
    </r>
    <r>
      <rPr>
        <sz val="10"/>
        <rFont val="Times New Roman"/>
        <charset val="134"/>
      </rPr>
      <t xml:space="preserve">  </t>
    </r>
    <r>
      <rPr>
        <sz val="10"/>
        <rFont val="宋体"/>
        <charset val="134"/>
      </rPr>
      <t xml:space="preserve"> 算   科   目</t>
    </r>
  </si>
  <si>
    <t>大口径收入</t>
  </si>
  <si>
    <t>中 央     收 入</t>
  </si>
  <si>
    <t>省级收入</t>
  </si>
  <si>
    <t>市县区收入</t>
  </si>
  <si>
    <t>税务系统</t>
  </si>
  <si>
    <t>财政系统</t>
  </si>
  <si>
    <t>市级   　收入</t>
  </si>
  <si>
    <t xml:space="preserve"> 县 区  收  入</t>
  </si>
  <si>
    <t>县区级</t>
  </si>
  <si>
    <t>乡镇级</t>
  </si>
  <si>
    <t>大口径收入总计</t>
  </si>
  <si>
    <t>一般公共预算收入合计</t>
  </si>
  <si>
    <t xml:space="preserve">       消费税</t>
  </si>
  <si>
    <t xml:space="preserve">       增值税</t>
  </si>
  <si>
    <t xml:space="preserve">       改征增值税</t>
  </si>
  <si>
    <t xml:space="preserve">       营业税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</si>
  <si>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</si>
  <si>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</si>
  <si>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</si>
  <si>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</si>
  <si>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</si>
  <si>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</si>
  <si>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</si>
  <si>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</si>
  <si>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</si>
  <si>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</si>
  <si>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</si>
  <si>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环境保护税</t>
  </si>
  <si>
    <t xml:space="preserve">       其他税收收入</t>
  </si>
  <si>
    <t xml:space="preserve">       专项收入</t>
  </si>
  <si>
    <t>排污费收入</t>
  </si>
  <si>
    <t>水资源费收入</t>
  </si>
  <si>
    <t>教育费附加收入</t>
  </si>
  <si>
    <t xml:space="preserve">     　地方教育附加收入</t>
  </si>
  <si>
    <t xml:space="preserve">   　  育林基金收入</t>
  </si>
  <si>
    <t xml:space="preserve">  　   森林植被恢复费</t>
  </si>
  <si>
    <t xml:space="preserve">    　 残疾人就业保障金收入</t>
  </si>
  <si>
    <t xml:space="preserve">  　   教育资金收入</t>
  </si>
  <si>
    <t xml:space="preserve">    　 农田水利建设资金收入</t>
  </si>
  <si>
    <t>其他专项收入</t>
  </si>
  <si>
    <t xml:space="preserve">       行政事业性收费收入</t>
  </si>
  <si>
    <t xml:space="preserve">       罚没收入</t>
  </si>
  <si>
    <t xml:space="preserve">       国有资本经营收入</t>
  </si>
  <si>
    <t>其中：国有企业亏损计划补贴</t>
  </si>
  <si>
    <t xml:space="preserve">       国有资源有偿使用收入</t>
  </si>
  <si>
    <t xml:space="preserve">       捐赠收入</t>
  </si>
  <si>
    <t xml:space="preserve">       政府住房基金收入</t>
  </si>
  <si>
    <t xml:space="preserve">       其他收入</t>
  </si>
  <si>
    <t>政府性基金收入合计</t>
  </si>
  <si>
    <t xml:space="preserve">   新型墙体材料专项基金收入</t>
  </si>
  <si>
    <t xml:space="preserve">   城市公用事业附加收入</t>
  </si>
  <si>
    <t xml:space="preserve">   国有土地收益基金收入</t>
  </si>
  <si>
    <t xml:space="preserve">   农业土地开发资金收入</t>
  </si>
  <si>
    <t xml:space="preserve">   国有土地使用权出让收入</t>
  </si>
  <si>
    <t xml:space="preserve">   城市基础设施配套费收入</t>
  </si>
  <si>
    <t xml:space="preserve">   污水处理费收入</t>
  </si>
  <si>
    <t xml:space="preserve">   彩票发行销售机构的业务费用</t>
  </si>
  <si>
    <t xml:space="preserve">   其他政府性基金收入</t>
  </si>
  <si>
    <t>国有资本经营收入</t>
  </si>
  <si>
    <t xml:space="preserve">   利润收入</t>
  </si>
  <si>
    <t xml:space="preserve">   股利、股息收入</t>
  </si>
  <si>
    <t>表11</t>
  </si>
  <si>
    <t>2026年一般公共预算收入预算表</t>
  </si>
  <si>
    <t>上年预算数</t>
  </si>
  <si>
    <t>上年执行数</t>
  </si>
  <si>
    <t>预算数</t>
  </si>
  <si>
    <t>代码</t>
  </si>
  <si>
    <t>名称</t>
  </si>
  <si>
    <t>金额</t>
  </si>
  <si>
    <t>为上年预算数的%</t>
  </si>
  <si>
    <t>为上年执行数的%</t>
  </si>
  <si>
    <t xml:space="preserve">  税收收入</t>
  </si>
  <si>
    <t xml:space="preserve">    增值税</t>
  </si>
  <si>
    <t xml:space="preserve">    企业所得税退税</t>
  </si>
  <si>
    <t xml:space="preserve">  非税收入</t>
  </si>
  <si>
    <t xml:space="preserve">    国有资源（资产）有偿使用收入</t>
  </si>
  <si>
    <t>表12</t>
  </si>
  <si>
    <t>2026年一般公共预算支出总表</t>
  </si>
  <si>
    <t>本年预算数</t>
  </si>
  <si>
    <t>本 年 支 出 合 计</t>
  </si>
  <si>
    <t>表13</t>
  </si>
  <si>
    <t>2026年一般公共预算经济分类支出预算表</t>
  </si>
  <si>
    <t>一般公共预算经济分类支出</t>
  </si>
  <si>
    <t>一般公共预算经济分类基本支出</t>
  </si>
  <si>
    <t>表14</t>
  </si>
  <si>
    <t>2026年一般公共预算收支平衡表</t>
  </si>
  <si>
    <t>收入</t>
  </si>
  <si>
    <t>支出</t>
  </si>
  <si>
    <t>本级收入合计</t>
  </si>
  <si>
    <t>本级支出合计</t>
  </si>
  <si>
    <t>转移性收入</t>
  </si>
  <si>
    <t>转移性支出</t>
  </si>
  <si>
    <t xml:space="preserve">  上级补助收入</t>
  </si>
  <si>
    <t xml:space="preserve">  上解支出</t>
  </si>
  <si>
    <t xml:space="preserve">    返还性收入</t>
  </si>
  <si>
    <t xml:space="preserve">    体制上解支出</t>
  </si>
  <si>
    <t xml:space="preserve">      所得税基数返还收入 </t>
  </si>
  <si>
    <t xml:space="preserve">    专项上解支出</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</si>
  <si>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</si>
  <si>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</si>
  <si>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</si>
  <si>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</si>
  <si>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</si>
  <si>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</si>
  <si>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</si>
  <si>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</si>
  <si>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</si>
  <si>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</si>
  <si>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</si>
  <si>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</si>
  <si>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成品油税费改革转移支付补助收入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</si>
  <si>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</si>
  <si>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</si>
  <si>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</si>
  <si>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</si>
  <si>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</si>
  <si>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贫困地区转移支付收入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</si>
  <si>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</si>
  <si>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</si>
  <si>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</si>
  <si>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</si>
  <si>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</si>
  <si>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</si>
  <si>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</si>
  <si>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</si>
  <si>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卫生健康共同财政事权转移支付收入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</si>
  <si>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</si>
  <si>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</si>
  <si>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</si>
  <si>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</si>
  <si>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</si>
  <si>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</si>
  <si>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</si>
  <si>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</si>
  <si>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</si>
  <si>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</si>
  <si>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其他共同财政事权转移支付收入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</si>
  <si>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</si>
  <si>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</si>
  <si>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</si>
  <si>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</si>
  <si>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</si>
  <si>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</si>
  <si>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</si>
  <si>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</si>
  <si>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</si>
  <si>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</si>
  <si>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</si>
  <si>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</si>
  <si>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</si>
  <si>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</si>
  <si>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</si>
  <si>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</si>
  <si>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</si>
  <si>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</si>
  <si>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</si>
  <si>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</si>
  <si>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</si>
  <si>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其他收入</t>
  </si>
  <si>
    <t xml:space="preserve">  上年结余收入</t>
  </si>
  <si>
    <t xml:space="preserve">  调入资金</t>
  </si>
  <si>
    <t xml:space="preserve">  调出资金</t>
  </si>
  <si>
    <t xml:space="preserve">    从政府性基金预算调入</t>
  </si>
  <si>
    <t xml:space="preserve">  年终结余（正数为结余，负数为赤字）</t>
  </si>
  <si>
    <t xml:space="preserve">    从国有资本经营预算调入</t>
  </si>
  <si>
    <t xml:space="preserve">    从其他资金调入</t>
  </si>
  <si>
    <t xml:space="preserve">  地方政府一般债务转贷支出</t>
  </si>
  <si>
    <t xml:space="preserve">  地方政府一般债务收入</t>
  </si>
  <si>
    <t xml:space="preserve">  安排预算稳定调节基金</t>
  </si>
  <si>
    <t xml:space="preserve">  补充预算周转金</t>
  </si>
  <si>
    <t xml:space="preserve">  动用预算稳定调节基金</t>
  </si>
  <si>
    <t>表15</t>
  </si>
  <si>
    <t>2026年一般公共预算“三公”经费、会议费、培训费支出预算表</t>
  </si>
  <si>
    <t>2025年预算数</t>
  </si>
  <si>
    <t>2026年预算数</t>
  </si>
  <si>
    <t>较上年预算数增（减）幅%</t>
  </si>
  <si>
    <t>本表中“三公”经费、会议费、培训费分别含在部门预算（包括行政单位、参公事业单位、事业单位等）基本支出和项目支出。</t>
  </si>
  <si>
    <t>表16</t>
  </si>
  <si>
    <t>提前下达2026年共同财政事权和专项转移支付补助资金（一般公共预算）</t>
  </si>
  <si>
    <t>序号</t>
  </si>
  <si>
    <t>文   号</t>
  </si>
  <si>
    <t>摘     要</t>
  </si>
  <si>
    <t>甘财振兴〔2025〕18号</t>
  </si>
  <si>
    <t>关于提前下达2026年中央财政衔接乡村振兴补助资金预算的通知</t>
  </si>
  <si>
    <t>甘财行〔2025〕43号</t>
  </si>
  <si>
    <t>关于提前下达2026年全省驻村第一书记工作经费的通知</t>
  </si>
  <si>
    <t>甘财教〔2025〕55号</t>
  </si>
  <si>
    <t>关于下达2025年城乡义务教育补助经费的通知</t>
  </si>
  <si>
    <t>甘财教〔2025〕62号</t>
  </si>
  <si>
    <t>甘肃省财政厅 甘肃省教育厅 甘肃省人力资源和社会保障厅关于提前下达2026年学生资助补助经费的通知</t>
  </si>
  <si>
    <t>甘财教〔2025〕63号</t>
  </si>
  <si>
    <t>提前下达2026年基础教育发展资金</t>
  </si>
  <si>
    <t>甘财科〔2025〕82号</t>
  </si>
  <si>
    <t>关于提前下达2026年博物馆纪念馆免费开放补助资金预算的通知</t>
  </si>
  <si>
    <t>甘财科〔2025〕71号</t>
  </si>
  <si>
    <t>关于提前下达2026年度文物保护员补助经费的通知</t>
  </si>
  <si>
    <t>甘财科〔2025〕72号</t>
  </si>
  <si>
    <t>提前下达2026年公共体育场馆向社会免费或低收费开放补助资金预算的通知</t>
  </si>
  <si>
    <t>甘财科〔2025〕83号</t>
  </si>
  <si>
    <t>甘肃省财政厅关于提前下达2026年公共图书馆、美术馆、文化馆（站）免费开放补助资金预算的通知</t>
  </si>
  <si>
    <t>甘财科〔2025〕73号</t>
  </si>
  <si>
    <t>国家文物保护专项资金</t>
  </si>
  <si>
    <t>甘财社〔2025〕141号</t>
  </si>
  <si>
    <t>关于提前下达2026年优抚对象补助经费预算（第二批）的通知</t>
  </si>
  <si>
    <t>甘财社〔2025〕134号</t>
  </si>
  <si>
    <t>甘肃省财政厅关于提前下达2026年退役安置补助经费、军队转业干部补助经费和企业军队转业干部生活困难补助经费等预算的通知</t>
  </si>
  <si>
    <t>甘财社〔2025〕123号</t>
  </si>
  <si>
    <t>关于提前下达2025年中央财政残疾人事业发展补助资金预算的通知</t>
  </si>
  <si>
    <t>甘财社〔2025〕129号</t>
  </si>
  <si>
    <t>关于提前下达2026年优抚对象补助经费（第一批）和优抚对象医疗保障经费预算的通知</t>
  </si>
  <si>
    <t>甘财社〔2025〕132号</t>
  </si>
  <si>
    <t>关于提前下达2026年民政领域相关资金预算的通知</t>
  </si>
  <si>
    <t>甘财社〔2025〕135号</t>
  </si>
  <si>
    <t>甘肃省财政厅关于提前下达2026年就业补助资金、高校毕业生“三支一扶”补助资金预算的通知</t>
  </si>
  <si>
    <t>张财社〔2025〕87号</t>
  </si>
  <si>
    <t>张掖市财政局关于提前下达2026年退役安置补助经费、军队转业干部补助经费和企业军队转业干部生活困难补助经费等预算的通知</t>
  </si>
  <si>
    <t>甘财社〔2025〕137号</t>
  </si>
  <si>
    <t>乡村振兴公益性岗位省级财政补助资金</t>
  </si>
  <si>
    <t>甘财社〔2025〕133号</t>
  </si>
  <si>
    <t>甘肃省财政厅关于提前下达2026年基本公共卫生服务、基本药物、计划生育、育儿补贴补助资金预算的通知</t>
  </si>
  <si>
    <t>甘财社〔2025〕127号</t>
  </si>
  <si>
    <t>甘肃省财政厅关于提前下达2026年医疗服务与保障能力提升(公立医院综合改革项目法部分、卫生健康人才培养、医疗卫生机构能力建设补助资金预算的通知</t>
  </si>
  <si>
    <t>甘财资环〔2025〕138号</t>
  </si>
  <si>
    <t>甘肃省财政厅关于提前下达2026年中央林业草原生态保护恢复费资金预算的通知</t>
  </si>
  <si>
    <t>甘财农〔2025〕92号</t>
  </si>
  <si>
    <t>关于提前下达2026年中央财政农业产业发展资金预算的通知</t>
  </si>
  <si>
    <t>甘财农〔2025〕93号</t>
  </si>
  <si>
    <t>关于提前下达2026年中央财政农业产业发展资金（农机购置与应用补贴）预算的通知</t>
  </si>
  <si>
    <t>甘财农〔2025〕97号</t>
  </si>
  <si>
    <t>甘肃省财政厅关于提前下达中央财政2026年农业生态资源保护资金（草原禁牧补助与草畜平衡奖励）预算的通知</t>
  </si>
  <si>
    <t>甘财农〔2025〕98号</t>
  </si>
  <si>
    <t>关于提前下达2026年中央财政耕地建设与利用资金（耕地地力保护补贴）预算的通知</t>
  </si>
  <si>
    <t>甘财农〔2025〕99号</t>
  </si>
  <si>
    <t>关于提前下达2026年中央财政耕地建设与利用资金（高标准农田建设）预算的通知</t>
  </si>
  <si>
    <t>甘财农〔2025〕100号</t>
  </si>
  <si>
    <t>关于提前下达2026年中央财政农业防灾减灾和水利资金（动物防疫补助）预算的通知</t>
  </si>
  <si>
    <t>甘财农〔2025〕94号</t>
  </si>
  <si>
    <t>关于提前下达2026年中央财政农业经营主体能力提升资金预算的通知</t>
  </si>
  <si>
    <t>甘财农〔2025〕91号</t>
  </si>
  <si>
    <t>甘肃省财政厅关于提前下达2026年中央财政粮油生产保障资金预算的通知</t>
  </si>
  <si>
    <t>甘财资环〔2025〕137号</t>
  </si>
  <si>
    <t>甘肃省财政厅关于提前下达2026年林业草原改革发展资金预算的通知</t>
  </si>
  <si>
    <t>张财社〔2025〕96号</t>
  </si>
  <si>
    <t>张掖市财政局关于提前下达2026年高龄津贴省级补助资金预算的通知</t>
  </si>
  <si>
    <t>甘财农〔2025〕101号</t>
  </si>
  <si>
    <t>甘肃省财政厅关于提前下达2026年中央水库移民扶持基金预算的通知</t>
  </si>
  <si>
    <t>甘财农〔2025〕109号</t>
  </si>
  <si>
    <t>甘肃省财政厅关于提前下达2026年省级农机购置与应用补贴资金预算的通知</t>
  </si>
  <si>
    <t>甘财农〔2025〕110号</t>
  </si>
  <si>
    <t>甘肃省财政厅关于提前下达2026年省级现代寒旱农业发展资金预算的通知</t>
  </si>
  <si>
    <t>甘财农〔2025〕90号</t>
  </si>
  <si>
    <t>甘肃省财政厅关于提前下达2026年中央和省级农村综合改革转移支付预算的通知</t>
  </si>
  <si>
    <t>合    计</t>
  </si>
  <si>
    <t>表17</t>
  </si>
  <si>
    <t>2026年政府性基金收支预算表</t>
  </si>
  <si>
    <t>收     入</t>
  </si>
  <si>
    <t>支     出</t>
  </si>
  <si>
    <t>一、农网还贷资金收入</t>
  </si>
  <si>
    <t>一、文化旅游体育与传媒支出</t>
  </si>
  <si>
    <t>二、海南省高等级公路车辆通行附加费收入</t>
  </si>
  <si>
    <t xml:space="preserve">   国家电影事业发展专项资金安排的支出</t>
  </si>
  <si>
    <t>三、国家电影事业发展专项资金收入</t>
  </si>
  <si>
    <t xml:space="preserve">      资助国产影片放映</t>
  </si>
  <si>
    <t>四、国有土地收益基金收入</t>
  </si>
  <si>
    <t xml:space="preserve">      资助影院建设</t>
  </si>
  <si>
    <t>五、农业土地开发资金收入</t>
  </si>
  <si>
    <t xml:space="preserve">      资助少数民族语电影译制</t>
  </si>
  <si>
    <t>六、国有土地使用权出让收入</t>
  </si>
  <si>
    <t xml:space="preserve">      购买农村电影公益性放映版权服务</t>
  </si>
  <si>
    <t xml:space="preserve">  土地出让价款收入</t>
  </si>
  <si>
    <t xml:space="preserve">      其他国家电影事业发展专项资金支出</t>
  </si>
  <si>
    <t xml:space="preserve">  补缴的土地价款</t>
  </si>
  <si>
    <t xml:space="preserve">   旅游发展基金支出</t>
  </si>
  <si>
    <t xml:space="preserve">  划拨土地收入</t>
  </si>
  <si>
    <t xml:space="preserve">      宣传促销</t>
  </si>
  <si>
    <t xml:space="preserve">  缴纳新增建设用地土地有偿使用费</t>
  </si>
  <si>
    <t xml:space="preserve">      行业规划</t>
  </si>
  <si>
    <t xml:space="preserve">  其他土地出让收入</t>
  </si>
  <si>
    <t xml:space="preserve">      旅游事业补助</t>
  </si>
  <si>
    <t>七、大中型水库库区基金收入</t>
  </si>
  <si>
    <t xml:space="preserve">      地方旅游开发项目补助</t>
  </si>
  <si>
    <t>八、彩票公益金收入</t>
  </si>
  <si>
    <t xml:space="preserve">      其他旅游发展基金支出 </t>
  </si>
  <si>
    <t xml:space="preserve">  福利彩票公益金收入</t>
  </si>
  <si>
    <t xml:space="preserve">   国家电影事业发展专项资金对应专项债务收入安排的支出</t>
  </si>
  <si>
    <t xml:space="preserve">  体育彩票公益金收入</t>
  </si>
  <si>
    <t xml:space="preserve">      资助城市影院</t>
  </si>
  <si>
    <t>九、城市基础设施配套费收入</t>
  </si>
  <si>
    <t xml:space="preserve">      其他国家电影事业发展专项资金对应专项债务收入支出</t>
  </si>
  <si>
    <t>十、小型水库移民扶助基金收入</t>
  </si>
  <si>
    <t>二、社会保障和就业支出</t>
  </si>
  <si>
    <t>十一、国家重大水利工程建设基金收入</t>
  </si>
  <si>
    <t xml:space="preserve">    大中型水库移民后期扶持基金支出</t>
  </si>
  <si>
    <t>十二、车辆通行费</t>
  </si>
  <si>
    <t xml:space="preserve">      移民补助</t>
  </si>
  <si>
    <t>十三、污水处理费收入</t>
  </si>
  <si>
    <t xml:space="preserve">      基础设施建设和经济发展</t>
  </si>
  <si>
    <t>十四、彩票发行机构和彩票销售机构的业务费用</t>
  </si>
  <si>
    <t xml:space="preserve">      其他大中型水库移民后期扶持基金支出</t>
  </si>
  <si>
    <t xml:space="preserve">  福利彩票销售机构的业务费用</t>
  </si>
  <si>
    <t xml:space="preserve">    小型水库移民扶助基金安排的支出</t>
  </si>
  <si>
    <t xml:space="preserve">  体育彩票销售机构的业务费用</t>
  </si>
  <si>
    <t xml:space="preserve">  彩票兑奖周转金</t>
  </si>
  <si>
    <t xml:space="preserve">  彩票发行销售风险基金</t>
  </si>
  <si>
    <t xml:space="preserve">      其他小型水库移民扶助基金支出</t>
  </si>
  <si>
    <t xml:space="preserve">  彩票市场调控资金收入</t>
  </si>
  <si>
    <t xml:space="preserve">    小型水库移民扶助基金对应专项债务收入安排的支出</t>
  </si>
  <si>
    <t>十五、其他政府性基金收入</t>
  </si>
  <si>
    <t>十六、专项债券对应项目专项收入</t>
  </si>
  <si>
    <t xml:space="preserve">      其他小型水库移民扶助基金对应专项债务收入安排的支出</t>
  </si>
  <si>
    <t>三、节能环保支出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</si>
  <si>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</si>
  <si>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</si>
  <si>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</si>
  <si>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</si>
  <si>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</si>
  <si>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</si>
  <si>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</si>
  <si>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</si>
  <si>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</si>
  <si>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</si>
  <si>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</si>
  <si>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</si>
  <si>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</si>
  <si>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</si>
  <si>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</si>
  <si>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</si>
  <si>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</si>
  <si>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</si>
  <si>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</si>
  <si>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</si>
  <si>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</si>
  <si>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</si>
  <si>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</si>
  <si>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</si>
  <si>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农业生产发展支出</t>
  </si>
  <si>
    <t>农村社会事业支出</t>
  </si>
  <si>
    <t>农业农村生态环境支出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</si>
  <si>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</si>
  <si>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</si>
  <si>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</si>
  <si>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</si>
  <si>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</si>
  <si>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</si>
  <si>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</si>
  <si>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</si>
  <si>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</si>
  <si>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</si>
  <si>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</si>
  <si>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</si>
  <si>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</si>
  <si>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</si>
  <si>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</si>
  <si>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</si>
  <si>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</si>
  <si>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</si>
  <si>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</si>
  <si>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</si>
  <si>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</si>
  <si>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</si>
  <si>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</si>
  <si>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</si>
  <si>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</si>
  <si>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</si>
  <si>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</si>
  <si>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</si>
  <si>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</si>
  <si>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</si>
  <si>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</si>
  <si>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</si>
  <si>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</si>
  <si>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</si>
  <si>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</si>
  <si>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</si>
  <si>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六、交通运输支出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</si>
  <si>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</si>
  <si>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</si>
  <si>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</si>
  <si>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</si>
  <si>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</si>
  <si>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</si>
  <si>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</si>
  <si>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</si>
  <si>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</si>
  <si>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</si>
  <si>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</si>
  <si>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</si>
  <si>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</si>
  <si>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</si>
  <si>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</si>
  <si>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</si>
  <si>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</si>
  <si>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</si>
  <si>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</si>
  <si>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</si>
  <si>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</si>
  <si>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</si>
  <si>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</si>
  <si>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</si>
  <si>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</si>
  <si>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</si>
  <si>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</si>
  <si>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</si>
  <si>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</si>
  <si>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</si>
  <si>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</si>
  <si>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</si>
  <si>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</si>
  <si>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</si>
  <si>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</si>
  <si>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</si>
  <si>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</si>
  <si>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</si>
  <si>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</si>
  <si>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七、资源勘探工业信息等支出</t>
  </si>
  <si>
    <t xml:space="preserve">    农网还贷资金支出</t>
  </si>
  <si>
    <t xml:space="preserve">      地方农网还贷资金支出</t>
  </si>
  <si>
    <t xml:space="preserve">      其他农网还贷资金支出</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</si>
  <si>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</si>
  <si>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</si>
  <si>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</si>
  <si>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</si>
  <si>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</si>
  <si>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</si>
  <si>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</si>
  <si>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</si>
  <si>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</si>
  <si>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</si>
  <si>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</si>
  <si>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</si>
  <si>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</si>
  <si>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</si>
  <si>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</si>
  <si>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</si>
  <si>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</si>
  <si>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</si>
  <si>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</si>
  <si>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</si>
  <si>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</si>
  <si>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用于巩固脱贫衔接乡村振兴的彩票公益金支出</t>
  </si>
  <si>
    <t xml:space="preserve">      用于法律援助的彩票公益金支出</t>
  </si>
  <si>
    <t xml:space="preserve">      用于城乡医疗救助的的彩票公益金支出</t>
  </si>
  <si>
    <t xml:space="preserve">      用于其他社会公益事业的彩票公益金支出</t>
  </si>
  <si>
    <t>九、债务付息支出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</si>
  <si>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</si>
  <si>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</si>
  <si>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</si>
  <si>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</si>
  <si>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</si>
  <si>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</si>
  <si>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</si>
  <si>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</si>
  <si>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</si>
  <si>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</si>
  <si>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</si>
  <si>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</si>
  <si>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</si>
  <si>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</si>
  <si>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</si>
  <si>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</si>
  <si>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</si>
  <si>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</si>
  <si>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</si>
  <si>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</si>
  <si>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</si>
  <si>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</si>
  <si>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</si>
  <si>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</si>
  <si>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</si>
  <si>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</si>
  <si>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</si>
  <si>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</si>
  <si>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</si>
  <si>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</si>
  <si>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</si>
  <si>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十一、抗疫特别国债安排的支出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</si>
  <si>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</si>
  <si>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</si>
  <si>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</si>
  <si>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</si>
  <si>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</si>
  <si>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</si>
  <si>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</si>
  <si>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</si>
  <si>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</si>
  <si>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</si>
  <si>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</si>
  <si>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</si>
  <si>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</si>
  <si>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</si>
  <si>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</si>
  <si>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</si>
  <si>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</si>
  <si>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</si>
  <si>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</si>
  <si>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十二、超长期特别国债安排的支出</t>
  </si>
  <si>
    <t xml:space="preserve">      城乡社区公共设施</t>
  </si>
  <si>
    <t xml:space="preserve">      制造业</t>
  </si>
  <si>
    <t>收  入  合  计</t>
  </si>
  <si>
    <t>支  出  合  计</t>
  </si>
  <si>
    <t xml:space="preserve">  政府性基金补助收入</t>
  </si>
  <si>
    <t xml:space="preserve">  政府性基金补助支出</t>
  </si>
  <si>
    <t xml:space="preserve">  政府性基金上解收入</t>
  </si>
  <si>
    <t xml:space="preserve">  政府性基金上解支出</t>
  </si>
  <si>
    <t xml:space="preserve">  年终结余（转）</t>
  </si>
  <si>
    <t xml:space="preserve">    其中：地方政府性基金调入专项收入</t>
  </si>
  <si>
    <t xml:space="preserve">  地方政府专项债务收入</t>
  </si>
  <si>
    <t xml:space="preserve">  地方政府专项债务转贷支出</t>
  </si>
  <si>
    <t>表18</t>
  </si>
  <si>
    <t>提前下达2026年共同财政事权和专项转移支付补助资金（政府性基金预算）</t>
  </si>
  <si>
    <t>摘   要</t>
  </si>
  <si>
    <t>预算数（万元）</t>
  </si>
  <si>
    <t>收入科目</t>
  </si>
  <si>
    <t>支出科目</t>
  </si>
  <si>
    <t>甘财科〔2025〕74号</t>
  </si>
  <si>
    <t>关于提前下达2026年中央集中彩票公益金支持社会福利事业资金预算的通知</t>
  </si>
  <si>
    <t>1100405 文化旅游体育与传媒</t>
  </si>
  <si>
    <t>2070904 地方旅游开发项目补助</t>
  </si>
  <si>
    <t>表19</t>
  </si>
  <si>
    <t>2026年社会保险基金收支预算表</t>
  </si>
  <si>
    <t>表20</t>
  </si>
  <si>
    <t>2026年国有资本经营收支预算表</t>
  </si>
  <si>
    <t>收          入</t>
  </si>
  <si>
    <t>支          出</t>
  </si>
  <si>
    <t>项        目</t>
  </si>
  <si>
    <t>行次</t>
  </si>
  <si>
    <t>执行数</t>
  </si>
  <si>
    <t>省本级</t>
  </si>
  <si>
    <t>地市级及以下</t>
  </si>
  <si>
    <t>栏次</t>
  </si>
  <si>
    <t>1</t>
  </si>
  <si>
    <t>2</t>
  </si>
  <si>
    <t>3</t>
  </si>
  <si>
    <t>4</t>
  </si>
  <si>
    <t>5</t>
  </si>
  <si>
    <t>6</t>
  </si>
  <si>
    <t>一、利润收入</t>
  </si>
  <si>
    <t>一、解决历史遗留问题及改革成本支出</t>
  </si>
  <si>
    <t>11</t>
  </si>
  <si>
    <t>二、股利、股息收入</t>
  </si>
  <si>
    <t>二、国有企业资本金注入</t>
  </si>
  <si>
    <t>12</t>
  </si>
  <si>
    <t>三、产权转让收入</t>
  </si>
  <si>
    <t>三、国有企业政策性补贴</t>
  </si>
  <si>
    <t>13</t>
  </si>
  <si>
    <t>四、清算收入</t>
  </si>
  <si>
    <t>四、其他国有资本经营预算支出</t>
  </si>
  <si>
    <t>14</t>
  </si>
  <si>
    <t>五、其他国有资本经营预算收入</t>
  </si>
  <si>
    <t>15</t>
  </si>
  <si>
    <t>国有资本经营预算转移支付收入</t>
  </si>
  <si>
    <t>7</t>
  </si>
  <si>
    <t>国有资本经营预算转移支付支出</t>
  </si>
  <si>
    <t>16</t>
  </si>
  <si>
    <t>国有资本经营预算上解收入</t>
  </si>
  <si>
    <t>8</t>
  </si>
  <si>
    <t>国有资本经营预算上解支出</t>
  </si>
  <si>
    <t>17</t>
  </si>
  <si>
    <t>9</t>
  </si>
  <si>
    <t>18</t>
  </si>
  <si>
    <t>19</t>
  </si>
  <si>
    <t>收 入 总 计</t>
  </si>
  <si>
    <t>10</t>
  </si>
  <si>
    <t>支 出 总 计</t>
  </si>
  <si>
    <t>20</t>
  </si>
  <si>
    <t>表21</t>
  </si>
  <si>
    <r>
      <rPr>
        <b/>
        <sz val="18"/>
        <rFont val="宋体"/>
        <charset val="0"/>
      </rPr>
      <t>2026</t>
    </r>
    <r>
      <rPr>
        <b/>
        <sz val="18"/>
        <rFont val="宋体"/>
        <charset val="134"/>
      </rPr>
      <t>年度政府采购预算</t>
    </r>
  </si>
  <si>
    <t>单位名称</t>
  </si>
  <si>
    <t>项目类型</t>
  </si>
  <si>
    <t>资金来源</t>
  </si>
  <si>
    <t>合计（元）</t>
  </si>
  <si>
    <t>部门预算基本支出</t>
  </si>
  <si>
    <t>本级财政专项</t>
  </si>
  <si>
    <t>上级财政专项</t>
  </si>
  <si>
    <t>单位自有及其他</t>
  </si>
  <si>
    <t>中共肃南裕固族自治县县委办公室（含档案馆）</t>
  </si>
  <si>
    <t>货物类小计</t>
  </si>
  <si>
    <t>服务类小计</t>
  </si>
  <si>
    <t>肃南裕固族自治县人民代表大会常务委员会办公室</t>
  </si>
  <si>
    <t>肃南裕固族自治县人民政府办公室</t>
  </si>
  <si>
    <t>中国人民政治协商会议甘肃省肃南裕固族自治县委员会办公室</t>
  </si>
  <si>
    <t>中共肃南裕固族自治县委组织部</t>
  </si>
  <si>
    <t>中共肃南裕固族自治县委宣传部</t>
  </si>
  <si>
    <t>中共肃南裕固族自治县委统战部</t>
  </si>
  <si>
    <t>中共肃南裕固族自治县委政法委员会</t>
  </si>
  <si>
    <t>肃南裕固族自治县图书馆</t>
  </si>
  <si>
    <t>肃南裕固族自治县妇女联合会</t>
  </si>
  <si>
    <t>中国共产主义青年团甘肃省肃南裕固族自治县委员会</t>
  </si>
  <si>
    <t>肃南裕固族自治县工商业联合会</t>
  </si>
  <si>
    <t>肃南裕固族自治县科学技术协会</t>
  </si>
  <si>
    <t>肃南裕固族自治县文学艺术界联合会</t>
  </si>
  <si>
    <t>中共肃南裕固族自治县委党史研究室</t>
  </si>
  <si>
    <t>肃南裕固族自治县委社会工作部</t>
  </si>
  <si>
    <t>肃南裕固族自治县地震局</t>
  </si>
  <si>
    <t>肃南裕固族自治县统计局</t>
  </si>
  <si>
    <t>肃南裕固族自治县政府机关事务管理局</t>
  </si>
  <si>
    <t>中国共产党肃南裕固族自治县纪律检查委员会</t>
  </si>
  <si>
    <t>肃南裕固族自治县财政局</t>
  </si>
  <si>
    <t>肃南裕固族自治县财政局皇城财政所</t>
  </si>
  <si>
    <t>肃南裕固族自治县财政局祁丰财政所</t>
  </si>
  <si>
    <t>肃南裕固族自治县财政局大河财政所</t>
  </si>
  <si>
    <t>肃南裕固族自治县财政局马蹄财政所</t>
  </si>
  <si>
    <t>肃南裕固族自治县财政局康乐财政所</t>
  </si>
  <si>
    <t>肃南裕固族自治县财政局明花财政所</t>
  </si>
  <si>
    <t>肃南裕固族自治县财政局白银财政所</t>
  </si>
  <si>
    <t>肃南裕固族自治县教育局</t>
  </si>
  <si>
    <t>肃南裕固族自治县幼儿园</t>
  </si>
  <si>
    <t>肃南裕固族自治县第一中学</t>
  </si>
  <si>
    <t>肃南裕固族自治县红湾小学</t>
  </si>
  <si>
    <t>肃南裕固族自治县第二中学（皇城幼儿园）</t>
  </si>
  <si>
    <t>肃南裕固族自治县康乐明德学校</t>
  </si>
  <si>
    <t>肃南裕固族自治县明花学校</t>
  </si>
  <si>
    <t>肃南裕固族自治县祁丰学校</t>
  </si>
  <si>
    <t>肃南裕固族自治县马蹄学校</t>
  </si>
  <si>
    <t>肃南裕固族自治县泱翔中心小学</t>
  </si>
  <si>
    <t>肃南裕固族自治县铧尖明德小学</t>
  </si>
  <si>
    <t>肃南裕固族自治县职业技术教育培训中心</t>
  </si>
  <si>
    <t>肃南裕固族自治县融媒体中心</t>
  </si>
  <si>
    <t>肃南裕固族自治县文体广电和旅游局</t>
  </si>
  <si>
    <t>肃南裕固族自治县民族歌舞团</t>
  </si>
  <si>
    <t>肃南裕固族自治县民族博物馆</t>
  </si>
  <si>
    <t>肃南裕固族自治县石窝会议纪念馆</t>
  </si>
  <si>
    <t>肃南裕固族自治县体育运动中心</t>
  </si>
  <si>
    <t>肃南裕固族自治县审计局</t>
  </si>
  <si>
    <t>肃南裕固族自治县市场监督管理局</t>
  </si>
  <si>
    <t>肃南裕固文化长廊旅游景区管理中心</t>
  </si>
  <si>
    <t>肃南裕固族自治县马蹄寺旅游区管理委员会</t>
  </si>
  <si>
    <t>中国共产党肃南裕固族自治县委员会党校</t>
  </si>
  <si>
    <t>肃南裕固族自治县民族宗教事务局</t>
  </si>
  <si>
    <t>肃南裕固族自治县总工会</t>
  </si>
  <si>
    <t>肃南裕固族自治县司法局</t>
  </si>
  <si>
    <t>肃南裕固族自治县公安局</t>
  </si>
  <si>
    <t>肃南裕固族自治县公安局交管大队</t>
  </si>
  <si>
    <t>肃南裕固族自治县红湾寺镇人民政府</t>
  </si>
  <si>
    <t>肃南裕固族自治县皇城镇人民政府</t>
  </si>
  <si>
    <t>肃南裕固族自治县康乐镇人民政府</t>
  </si>
  <si>
    <t>肃南裕固族自治县白银蒙古族乡人民政府</t>
  </si>
  <si>
    <t>肃南裕固族自治县大河乡人民政府</t>
  </si>
  <si>
    <t>肃南裕固族自治县明花乡人民政府</t>
  </si>
  <si>
    <t>肃南裕固族自治县祁丰藏族乡人民政府</t>
  </si>
  <si>
    <t>肃南裕固族自治县马蹄藏族乡人民政府</t>
  </si>
  <si>
    <t>肃南裕固族自治县应急管理局</t>
  </si>
  <si>
    <t>肃南裕固族自治县森林消防大队</t>
  </si>
  <si>
    <t>肃南裕固族自治县供销合作联社</t>
  </si>
  <si>
    <t>肃南裕固族自治县发展和改革局</t>
  </si>
  <si>
    <t>肃南裕固族自治县大河园区服务中心</t>
  </si>
  <si>
    <t>肃南裕固族自治县自然资源局</t>
  </si>
  <si>
    <t>肃南裕固族自治县林业工作站</t>
  </si>
  <si>
    <t>肃南裕固族自治县园林绿化站</t>
  </si>
  <si>
    <t>肃南裕固族自治县明海林场</t>
  </si>
  <si>
    <t>肃南裕固族自治县祁青工业集中区管理委员会</t>
  </si>
  <si>
    <t>肃南裕固族自治县住房和城乡建设局</t>
  </si>
  <si>
    <t>肃南裕固族自治县玉水苑管理委员会</t>
  </si>
  <si>
    <t>张掖市公共资源交易中心肃南县分中心</t>
  </si>
  <si>
    <t>肃南裕固族自治县卫生和健康局</t>
  </si>
  <si>
    <t>肃南裕固族自治县人民医院</t>
  </si>
  <si>
    <t>肃南裕固族自治县民族医院</t>
  </si>
  <si>
    <t>肃南裕固族自治县妇幼保健院</t>
  </si>
  <si>
    <t>肃南裕固族自治县疾病预防和控制中心</t>
  </si>
  <si>
    <t>肃南裕固族自治县皇城镇中心卫生院</t>
  </si>
  <si>
    <t>肃南裕固族自治县祁丰藏族乡中心卫生院</t>
  </si>
  <si>
    <t>肃南裕固族自治县马蹄藏族乡中心卫生院</t>
  </si>
  <si>
    <t>肃南裕固族自治县大河乡中心卫生院</t>
  </si>
  <si>
    <t>肃南裕固族自治县康乐镇中心卫生院</t>
  </si>
  <si>
    <t>肃南裕固族自治县明花乡中心卫生院</t>
  </si>
  <si>
    <t>肃南裕固族自治县祁青地区卫生院</t>
  </si>
  <si>
    <t>肃南裕固族自治县民政局</t>
  </si>
  <si>
    <t>肃南裕固族自治县退役军人事务局</t>
  </si>
  <si>
    <t>肃南裕固族自治县残疾人联合会</t>
  </si>
  <si>
    <t>肃南裕固族自治县人力资源和社会保障局</t>
  </si>
  <si>
    <t>肃南裕固族自治县农业农村局</t>
  </si>
  <si>
    <t>肃南裕固族自治县农村经营指导站</t>
  </si>
  <si>
    <t>肃南裕固族自治县畜牧兽医服务中心</t>
  </si>
  <si>
    <t>肃南裕固族自治县动物疫病预防控制中心</t>
  </si>
  <si>
    <t>肃南裕固族自治县农业技术推广中心</t>
  </si>
  <si>
    <t>肃南裕固族自治县皇城绵羊育种场</t>
  </si>
  <si>
    <t>肃南裕固族自治县皇城镇畜牧兽医工作站</t>
  </si>
  <si>
    <t>肃南裕固族自治县大河乡畜牧兽医工作站</t>
  </si>
  <si>
    <t>肃南裕固族自治县祁丰藏族乡畜牧兽医工作站</t>
  </si>
  <si>
    <t>肃南裕固族自治县明花乡畜牧兽医工作站</t>
  </si>
  <si>
    <t>肃南裕固族自治县康乐镇畜牧兽医工作站</t>
  </si>
  <si>
    <t>肃南裕固族自治县马蹄藏族乡畜牧兽医工作站</t>
  </si>
  <si>
    <t>肃南裕固族自治县白银乡畜牧兽医工作站</t>
  </si>
  <si>
    <t>肃南裕固族自治县水务局</t>
  </si>
  <si>
    <t>张掖市生态环境局肃南分局</t>
  </si>
  <si>
    <t>肃南裕固族自治县第三中学</t>
  </si>
  <si>
    <t>肃南裕固族自治县林业和草原局</t>
  </si>
  <si>
    <t>肃南裕固族自治县文化馆</t>
  </si>
  <si>
    <t>肃南裕固族自治县节水型社会建设中心</t>
  </si>
  <si>
    <t>肃南裕固族自治县交通运输综合保障服务中心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</si>
</sst>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_);[Red]\(0.00\)"/>
    <numFmt numFmtId="179" formatCode="0_ "/>
    <numFmt numFmtId="180" formatCode="0.00;[Red]0.00"/>
    <numFmt numFmtId="181" formatCode="0_);[Red]\(0\)"/>
    <numFmt numFmtId="182" formatCode="#,##0_ ;[Red]\-#,##0\ "/>
    <numFmt numFmtId="183" formatCode="#"/>
    <numFmt numFmtId="184" formatCode="&quot;￥&quot;#,##0.00_);[Red]\(&quot;￥&quot;#,##0.00\)"/>
  </numFmts>
  <fonts count="67">
    <font>
      <sz val="11"/>
      <color theme="1"/>
      <name val="等线"/>
      <charset val="134"/>
      <scheme val="minor"/>
    </font>
    <font>
      <sz val="10"/>
      <name val="Arial"/>
      <charset val="0"/>
    </font>
    <font>
      <sz val="10"/>
      <name val="宋体"/>
      <charset val="0"/>
    </font>
    <font>
      <b/>
      <sz val="18"/>
      <name val="宋体"/>
      <charset val="0"/>
    </font>
    <font>
      <sz val="18"/>
      <name val="Arial"/>
      <charset val="0"/>
    </font>
    <font>
      <b/>
      <sz val="10"/>
      <name val="宋体"/>
      <charset val="134"/>
    </font>
    <font>
      <b/>
      <sz val="10"/>
      <name val="宋体"/>
      <charset val="0"/>
    </font>
    <font>
      <b/>
      <sz val="10"/>
      <name val="Arial"/>
      <charset val="0"/>
    </font>
    <font>
      <b/>
      <sz val="10"/>
      <name val="方正书宋_GBK"/>
      <charset val="0"/>
    </font>
    <font>
      <sz val="10"/>
      <name val="宋体"/>
      <charset val="134"/>
    </font>
    <font>
      <b/>
      <sz val="16"/>
      <name val="黑体"/>
      <charset val="134"/>
    </font>
    <font>
      <sz val="10"/>
      <name val="等线"/>
      <charset val="134"/>
      <scheme val="minor"/>
    </font>
    <font>
      <sz val="11"/>
      <name val="等线"/>
      <charset val="134"/>
      <scheme val="minor"/>
    </font>
    <font>
      <sz val="12"/>
      <name val="宋体"/>
      <charset val="134"/>
    </font>
    <font>
      <b/>
      <sz val="18"/>
      <name val="宋体"/>
      <charset val="134"/>
    </font>
    <font>
      <b/>
      <sz val="10"/>
      <color indexed="8"/>
      <name val="等线"/>
      <charset val="134"/>
      <scheme val="minor"/>
    </font>
    <font>
      <sz val="10"/>
      <color indexed="8"/>
      <name val="等线"/>
      <charset val="134"/>
      <scheme val="minor"/>
    </font>
    <font>
      <sz val="9"/>
      <color indexed="8"/>
      <name val="等线"/>
      <charset val="134"/>
      <scheme val="minor"/>
    </font>
    <font>
      <sz val="12"/>
      <color indexed="8"/>
      <name val="宋体"/>
      <charset val="134"/>
    </font>
    <font>
      <sz val="12"/>
      <color theme="1"/>
      <name val="等线"/>
      <charset val="134"/>
      <scheme val="minor"/>
    </font>
    <font>
      <b/>
      <sz val="18"/>
      <color indexed="8"/>
      <name val="宋体"/>
      <charset val="134"/>
    </font>
    <font>
      <sz val="10"/>
      <color indexed="8"/>
      <name val="宋体"/>
      <charset val="134"/>
    </font>
    <font>
      <b/>
      <sz val="10"/>
      <color indexed="8"/>
      <name val="宋体"/>
      <charset val="134"/>
    </font>
    <font>
      <sz val="10"/>
      <color rgb="FF000000"/>
      <name val="宋体"/>
      <charset val="134"/>
    </font>
    <font>
      <b/>
      <sz val="28"/>
      <name val="宋体"/>
      <charset val="134"/>
    </font>
    <font>
      <b/>
      <sz val="10"/>
      <name val="等线"/>
      <charset val="134"/>
      <scheme val="minor"/>
    </font>
    <font>
      <sz val="11"/>
      <name val="宋体"/>
      <charset val="134"/>
    </font>
    <font>
      <b/>
      <sz val="11"/>
      <name val="宋体"/>
      <charset val="134"/>
    </font>
    <font>
      <sz val="11"/>
      <color indexed="8"/>
      <name val="宋体"/>
      <charset val="134"/>
    </font>
    <font>
      <b/>
      <sz val="20"/>
      <color indexed="8"/>
      <name val="宋体"/>
      <charset val="134"/>
    </font>
    <font>
      <b/>
      <sz val="12"/>
      <name val="宋体"/>
      <charset val="134"/>
    </font>
    <font>
      <sz val="11"/>
      <color theme="1"/>
      <name val="宋体"/>
      <charset val="134"/>
    </font>
    <font>
      <b/>
      <sz val="11"/>
      <color theme="1"/>
      <name val="宋体"/>
      <charset val="134"/>
    </font>
    <font>
      <sz val="11"/>
      <color theme="1"/>
      <name val="Arial"/>
      <charset val="134"/>
    </font>
    <font>
      <b/>
      <sz val="18"/>
      <color theme="1"/>
      <name val="宋体"/>
      <charset val="134"/>
    </font>
    <font>
      <sz val="12"/>
      <color indexed="8"/>
      <name val="黑体"/>
      <charset val="134"/>
    </font>
    <font>
      <sz val="10"/>
      <color theme="1"/>
      <name val="等线"/>
      <charset val="134"/>
      <scheme val="minor"/>
    </font>
    <font>
      <sz val="10"/>
      <color indexed="10"/>
      <name val="宋体"/>
      <charset val="134"/>
    </font>
    <font>
      <sz val="10"/>
      <color theme="1"/>
      <name val="宋体"/>
      <charset val="134"/>
    </font>
    <font>
      <sz val="18"/>
      <color theme="1"/>
      <name val="楷体"/>
      <charset val="134"/>
    </font>
    <font>
      <b/>
      <sz val="36"/>
      <color theme="1"/>
      <name val="宋体"/>
      <charset val="134"/>
    </font>
    <font>
      <sz val="12"/>
      <color theme="1"/>
      <name val="宋体"/>
      <charset val="134"/>
    </font>
    <font>
      <b/>
      <sz val="10"/>
      <color theme="1"/>
      <name val="宋体"/>
      <charset val="134"/>
    </font>
    <font>
      <b/>
      <sz val="21"/>
      <name val="宋体"/>
      <charset val="134"/>
    </font>
    <font>
      <b/>
      <sz val="12"/>
      <color theme="1"/>
      <name val="宋体"/>
      <charset val="134"/>
    </font>
    <font>
      <sz val="23"/>
      <color theme="1"/>
      <name val="方正小标宋简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Times New Roman"/>
      <charset val="134"/>
    </font>
    <font>
      <sz val="10"/>
      <name val="Times New Roman"/>
      <charset val="134"/>
    </font>
  </fonts>
  <fills count="35">
    <fill>
      <patternFill patternType="none"/>
    </fill>
    <fill>
      <patternFill patternType="gray125"/>
    </fill>
    <fill>
      <patternFill patternType="solid">
        <fgColor indexed="1"/>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auto="1"/>
      </top>
      <bottom style="thin">
        <color indexed="8"/>
      </bottom>
      <diagonal/>
    </border>
    <border>
      <left style="thin">
        <color auto="1"/>
      </left>
      <right style="thin">
        <color indexed="8"/>
      </right>
      <top/>
      <bottom style="thin">
        <color indexed="8"/>
      </bottom>
      <diagonal/>
    </border>
    <border>
      <left style="thin">
        <color auto="1"/>
      </left>
      <right style="thin">
        <color indexed="8"/>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4" borderId="21" applyNumberFormat="0" applyFon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22" applyNumberFormat="0" applyFill="0" applyAlignment="0" applyProtection="0">
      <alignment vertical="center"/>
    </xf>
    <xf numFmtId="0" fontId="52" fillId="0" borderId="22" applyNumberFormat="0" applyFill="0" applyAlignment="0" applyProtection="0">
      <alignment vertical="center"/>
    </xf>
    <xf numFmtId="0" fontId="53" fillId="0" borderId="23" applyNumberFormat="0" applyFill="0" applyAlignment="0" applyProtection="0">
      <alignment vertical="center"/>
    </xf>
    <xf numFmtId="0" fontId="53" fillId="0" borderId="0" applyNumberFormat="0" applyFill="0" applyBorder="0" applyAlignment="0" applyProtection="0">
      <alignment vertical="center"/>
    </xf>
    <xf numFmtId="0" fontId="54" fillId="5" borderId="24" applyNumberFormat="0" applyAlignment="0" applyProtection="0">
      <alignment vertical="center"/>
    </xf>
    <xf numFmtId="0" fontId="55" fillId="6" borderId="25" applyNumberFormat="0" applyAlignment="0" applyProtection="0">
      <alignment vertical="center"/>
    </xf>
    <xf numFmtId="0" fontId="56" fillId="6" borderId="24" applyNumberFormat="0" applyAlignment="0" applyProtection="0">
      <alignment vertical="center"/>
    </xf>
    <xf numFmtId="0" fontId="57" fillId="7" borderId="26" applyNumberFormat="0" applyAlignment="0" applyProtection="0">
      <alignment vertical="center"/>
    </xf>
    <xf numFmtId="0" fontId="58" fillId="0" borderId="27" applyNumberFormat="0" applyFill="0" applyAlignment="0" applyProtection="0">
      <alignment vertical="center"/>
    </xf>
    <xf numFmtId="0" fontId="59" fillId="0" borderId="28" applyNumberFormat="0" applyFill="0" applyAlignment="0" applyProtection="0">
      <alignment vertical="center"/>
    </xf>
    <xf numFmtId="0" fontId="60" fillId="8" borderId="0" applyNumberFormat="0" applyBorder="0" applyAlignment="0" applyProtection="0">
      <alignment vertical="center"/>
    </xf>
    <xf numFmtId="0" fontId="61" fillId="9" borderId="0" applyNumberFormat="0" applyBorder="0" applyAlignment="0" applyProtection="0">
      <alignment vertical="center"/>
    </xf>
    <xf numFmtId="0" fontId="62" fillId="10" borderId="0" applyNumberFormat="0" applyBorder="0" applyAlignment="0" applyProtection="0">
      <alignment vertical="center"/>
    </xf>
    <xf numFmtId="0" fontId="63" fillId="11" borderId="0" applyNumberFormat="0" applyBorder="0" applyAlignment="0" applyProtection="0">
      <alignment vertical="center"/>
    </xf>
    <xf numFmtId="0" fontId="64" fillId="12" borderId="0" applyNumberFormat="0" applyBorder="0" applyAlignment="0" applyProtection="0">
      <alignment vertical="center"/>
    </xf>
    <xf numFmtId="0" fontId="64" fillId="13" borderId="0" applyNumberFormat="0" applyBorder="0" applyAlignment="0" applyProtection="0">
      <alignment vertical="center"/>
    </xf>
    <xf numFmtId="0" fontId="63" fillId="14" borderId="0" applyNumberFormat="0" applyBorder="0" applyAlignment="0" applyProtection="0">
      <alignment vertical="center"/>
    </xf>
    <xf numFmtId="0" fontId="63" fillId="15" borderId="0" applyNumberFormat="0" applyBorder="0" applyAlignment="0" applyProtection="0">
      <alignment vertical="center"/>
    </xf>
    <xf numFmtId="0" fontId="64" fillId="16" borderId="0" applyNumberFormat="0" applyBorder="0" applyAlignment="0" applyProtection="0">
      <alignment vertical="center"/>
    </xf>
    <xf numFmtId="0" fontId="64" fillId="17" borderId="0" applyNumberFormat="0" applyBorder="0" applyAlignment="0" applyProtection="0">
      <alignment vertical="center"/>
    </xf>
    <xf numFmtId="0" fontId="63" fillId="18" borderId="0" applyNumberFormat="0" applyBorder="0" applyAlignment="0" applyProtection="0">
      <alignment vertical="center"/>
    </xf>
    <xf numFmtId="0" fontId="63" fillId="19" borderId="0" applyNumberFormat="0" applyBorder="0" applyAlignment="0" applyProtection="0">
      <alignment vertical="center"/>
    </xf>
    <xf numFmtId="0" fontId="64" fillId="20" borderId="0" applyNumberFormat="0" applyBorder="0" applyAlignment="0" applyProtection="0">
      <alignment vertical="center"/>
    </xf>
    <xf numFmtId="0" fontId="64" fillId="21" borderId="0" applyNumberFormat="0" applyBorder="0" applyAlignment="0" applyProtection="0">
      <alignment vertical="center"/>
    </xf>
    <xf numFmtId="0" fontId="63" fillId="22" borderId="0" applyNumberFormat="0" applyBorder="0" applyAlignment="0" applyProtection="0">
      <alignment vertical="center"/>
    </xf>
    <xf numFmtId="0" fontId="63" fillId="23" borderId="0" applyNumberFormat="0" applyBorder="0" applyAlignment="0" applyProtection="0">
      <alignment vertical="center"/>
    </xf>
    <xf numFmtId="0" fontId="64" fillId="24" borderId="0" applyNumberFormat="0" applyBorder="0" applyAlignment="0" applyProtection="0">
      <alignment vertical="center"/>
    </xf>
    <xf numFmtId="0" fontId="64" fillId="25" borderId="0" applyNumberFormat="0" applyBorder="0" applyAlignment="0" applyProtection="0">
      <alignment vertical="center"/>
    </xf>
    <xf numFmtId="0" fontId="63" fillId="26" borderId="0" applyNumberFormat="0" applyBorder="0" applyAlignment="0" applyProtection="0">
      <alignment vertical="center"/>
    </xf>
    <xf numFmtId="0" fontId="63" fillId="27" borderId="0" applyNumberFormat="0" applyBorder="0" applyAlignment="0" applyProtection="0">
      <alignment vertical="center"/>
    </xf>
    <xf numFmtId="0" fontId="64" fillId="28" borderId="0" applyNumberFormat="0" applyBorder="0" applyAlignment="0" applyProtection="0">
      <alignment vertical="center"/>
    </xf>
    <xf numFmtId="0" fontId="64" fillId="29" borderId="0" applyNumberFormat="0" applyBorder="0" applyAlignment="0" applyProtection="0">
      <alignment vertical="center"/>
    </xf>
    <xf numFmtId="0" fontId="63" fillId="30" borderId="0" applyNumberFormat="0" applyBorder="0" applyAlignment="0" applyProtection="0">
      <alignment vertical="center"/>
    </xf>
    <xf numFmtId="0" fontId="63" fillId="31" borderId="0" applyNumberFormat="0" applyBorder="0" applyAlignment="0" applyProtection="0">
      <alignment vertical="center"/>
    </xf>
    <xf numFmtId="0" fontId="64" fillId="32" borderId="0" applyNumberFormat="0" applyBorder="0" applyAlignment="0" applyProtection="0">
      <alignment vertical="center"/>
    </xf>
    <xf numFmtId="0" fontId="64" fillId="33" borderId="0" applyNumberFormat="0" applyBorder="0" applyAlignment="0" applyProtection="0">
      <alignment vertical="center"/>
    </xf>
    <xf numFmtId="0" fontId="63" fillId="34" borderId="0" applyNumberFormat="0" applyBorder="0" applyAlignment="0" applyProtection="0">
      <alignment vertical="center"/>
    </xf>
    <xf numFmtId="0" fontId="13" fillId="0" borderId="0"/>
    <xf numFmtId="0" fontId="65"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28" fillId="0" borderId="0" applyProtection="0">
      <alignment vertical="center"/>
    </xf>
    <xf numFmtId="0" fontId="13" fillId="0" borderId="0"/>
  </cellStyleXfs>
  <cellXfs count="306">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left"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2" fillId="0" borderId="0" xfId="0" applyFont="1" applyFill="1" applyAlignment="1">
      <alignment horizontal="right" vertical="center"/>
    </xf>
    <xf numFmtId="0" fontId="1" fillId="0" borderId="0" xfId="0" applyFont="1" applyFill="1" applyAlignment="1">
      <alignment horizontal="righ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176" fontId="6"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0" fontId="1" fillId="0" borderId="1" xfId="0" applyFont="1" applyFill="1" applyBorder="1" applyAlignment="1"/>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1" xfId="0" applyNumberFormat="1" applyFont="1" applyFill="1" applyBorder="1" applyAlignment="1">
      <alignment horizontal="center" vertical="center"/>
    </xf>
    <xf numFmtId="49" fontId="9" fillId="0" borderId="1" xfId="0" applyNumberFormat="1" applyFont="1" applyFill="1" applyBorder="1" applyAlignment="1" applyProtection="1">
      <alignment horizontal="left" vertical="center" wrapText="1"/>
    </xf>
    <xf numFmtId="0" fontId="1" fillId="0" borderId="1" xfId="0" applyFont="1" applyFill="1" applyBorder="1" applyAlignment="1">
      <alignment horizontal="center" vertical="center"/>
    </xf>
    <xf numFmtId="0" fontId="9" fillId="0" borderId="2" xfId="0" applyFont="1" applyFill="1" applyBorder="1" applyAlignment="1">
      <alignment horizontal="center" vertical="center"/>
    </xf>
    <xf numFmtId="49" fontId="9" fillId="0" borderId="2" xfId="0" applyNumberFormat="1" applyFont="1" applyFill="1" applyBorder="1" applyAlignment="1" applyProtection="1">
      <alignment horizontal="left" vertical="center" wrapText="1"/>
    </xf>
    <xf numFmtId="0" fontId="1" fillId="0" borderId="3" xfId="0" applyFont="1" applyFill="1" applyBorder="1" applyAlignment="1">
      <alignment horizontal="center" vertical="center"/>
    </xf>
    <xf numFmtId="49" fontId="9" fillId="0" borderId="3" xfId="0" applyNumberFormat="1" applyFont="1" applyFill="1" applyBorder="1" applyAlignment="1" applyProtection="1">
      <alignment horizontal="left" vertical="center" wrapText="1"/>
    </xf>
    <xf numFmtId="0" fontId="9"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0" fillId="0" borderId="0" xfId="56" applyFont="1" applyFill="1" applyBorder="1" applyAlignment="1" applyProtection="1"/>
    <xf numFmtId="0" fontId="11" fillId="0" borderId="0" xfId="56" applyFont="1" applyFill="1" applyBorder="1" applyAlignment="1" applyProtection="1"/>
    <xf numFmtId="0" fontId="11" fillId="0" borderId="0" xfId="56" applyFont="1" applyFill="1" applyBorder="1" applyAlignment="1" applyProtection="1">
      <alignment wrapText="1"/>
    </xf>
    <xf numFmtId="0" fontId="12" fillId="0" borderId="0" xfId="56" applyFont="1" applyFill="1" applyBorder="1" applyAlignment="1" applyProtection="1"/>
    <xf numFmtId="0" fontId="13" fillId="0" borderId="0" xfId="56" applyFont="1" applyFill="1" applyBorder="1" applyAlignment="1" applyProtection="1"/>
    <xf numFmtId="0" fontId="14" fillId="0" borderId="0" xfId="56" applyFont="1" applyFill="1" applyAlignment="1" applyProtection="1">
      <alignment horizontal="center" vertical="center"/>
    </xf>
    <xf numFmtId="0" fontId="12" fillId="0" borderId="4" xfId="56" applyFont="1" applyFill="1" applyBorder="1" applyAlignment="1" applyProtection="1">
      <alignment horizontal="right" vertical="center"/>
    </xf>
    <xf numFmtId="0" fontId="15" fillId="0" borderId="5" xfId="56" applyFont="1" applyFill="1" applyBorder="1" applyAlignment="1" applyProtection="1">
      <alignment horizontal="center" vertical="center"/>
    </xf>
    <xf numFmtId="0" fontId="15" fillId="0" borderId="6" xfId="56" applyFont="1" applyFill="1" applyBorder="1" applyAlignment="1" applyProtection="1">
      <alignment horizontal="center" vertical="center"/>
    </xf>
    <xf numFmtId="0" fontId="15" fillId="0" borderId="7" xfId="56" applyFont="1" applyFill="1" applyBorder="1" applyAlignment="1" applyProtection="1">
      <alignment horizontal="center" vertical="center"/>
    </xf>
    <xf numFmtId="0" fontId="16" fillId="0" borderId="2" xfId="56" applyFont="1" applyFill="1" applyBorder="1" applyAlignment="1" applyProtection="1">
      <alignment horizontal="center" vertical="center"/>
    </xf>
    <xf numFmtId="0" fontId="16" fillId="0" borderId="5" xfId="56" applyFont="1" applyFill="1" applyBorder="1" applyAlignment="1" applyProtection="1">
      <alignment horizontal="center" vertical="center"/>
    </xf>
    <xf numFmtId="0" fontId="16" fillId="0" borderId="6" xfId="56" applyFont="1" applyFill="1" applyBorder="1" applyAlignment="1" applyProtection="1">
      <alignment horizontal="center" vertical="center"/>
    </xf>
    <xf numFmtId="0" fontId="16" fillId="0" borderId="7" xfId="56" applyFont="1" applyFill="1" applyBorder="1" applyAlignment="1" applyProtection="1">
      <alignment horizontal="center" vertical="center"/>
    </xf>
    <xf numFmtId="0" fontId="16" fillId="0" borderId="3" xfId="56" applyFont="1" applyFill="1" applyBorder="1" applyAlignment="1" applyProtection="1">
      <alignment horizontal="center" vertical="center"/>
    </xf>
    <xf numFmtId="0" fontId="16" fillId="0" borderId="1" xfId="56" applyFont="1" applyFill="1" applyBorder="1" applyAlignment="1" applyProtection="1">
      <alignment horizontal="center" vertical="center" wrapText="1"/>
    </xf>
    <xf numFmtId="0" fontId="16" fillId="0" borderId="1" xfId="56" applyFont="1" applyFill="1" applyBorder="1" applyAlignment="1" applyProtection="1">
      <alignment horizontal="center" vertical="center"/>
    </xf>
    <xf numFmtId="0" fontId="16" fillId="0" borderId="1" xfId="56" applyFont="1" applyFill="1" applyBorder="1" applyAlignment="1" applyProtection="1">
      <alignment vertical="center"/>
    </xf>
    <xf numFmtId="0" fontId="16" fillId="0" borderId="1" xfId="56" applyFont="1" applyFill="1" applyBorder="1" applyAlignment="1" applyProtection="1">
      <alignment horizontal="left" vertical="center"/>
    </xf>
    <xf numFmtId="177" fontId="16" fillId="0" borderId="1" xfId="56" applyNumberFormat="1" applyFont="1" applyFill="1" applyBorder="1" applyAlignment="1" applyProtection="1">
      <alignment horizontal="right" vertical="center"/>
    </xf>
    <xf numFmtId="0" fontId="16" fillId="0" borderId="1" xfId="56" applyNumberFormat="1" applyFont="1" applyFill="1" applyBorder="1" applyAlignment="1" applyProtection="1">
      <alignment horizontal="center" vertical="center"/>
    </xf>
    <xf numFmtId="0" fontId="17" fillId="0" borderId="1" xfId="56" applyNumberFormat="1" applyFont="1" applyFill="1" applyBorder="1" applyAlignment="1" applyProtection="1">
      <alignment horizontal="center" vertical="center"/>
    </xf>
    <xf numFmtId="0" fontId="18" fillId="0" borderId="0" xfId="0" applyFont="1" applyFill="1" applyBorder="1" applyAlignment="1"/>
    <xf numFmtId="0" fontId="19" fillId="0" borderId="0" xfId="0" applyFont="1" applyFill="1" applyBorder="1" applyAlignment="1">
      <alignment vertical="center"/>
    </xf>
    <xf numFmtId="0" fontId="20" fillId="0" borderId="0" xfId="0" applyFont="1" applyFill="1" applyBorder="1" applyAlignment="1">
      <alignment horizontal="center" vertical="center"/>
    </xf>
    <xf numFmtId="0" fontId="21" fillId="0" borderId="0" xfId="0" applyFont="1" applyFill="1" applyBorder="1" applyAlignment="1">
      <alignment horizontal="right" vertical="center"/>
    </xf>
    <xf numFmtId="0" fontId="22" fillId="0" borderId="8" xfId="0" applyFont="1" applyFill="1" applyBorder="1" applyAlignment="1" applyProtection="1">
      <alignment horizontal="center" vertical="center"/>
    </xf>
    <xf numFmtId="0" fontId="22" fillId="0" borderId="8" xfId="0" applyFont="1" applyFill="1" applyBorder="1" applyAlignment="1" applyProtection="1">
      <alignment horizontal="center" vertical="center" wrapText="1"/>
    </xf>
    <xf numFmtId="0" fontId="22" fillId="0" borderId="8" xfId="0" applyFont="1" applyFill="1" applyBorder="1" applyAlignment="1" applyProtection="1">
      <alignment vertical="center"/>
    </xf>
    <xf numFmtId="3" fontId="21" fillId="0" borderId="8" xfId="0" applyNumberFormat="1" applyFont="1" applyFill="1" applyBorder="1" applyAlignment="1" applyProtection="1">
      <alignment horizontal="right" vertical="center"/>
    </xf>
    <xf numFmtId="3" fontId="23" fillId="0" borderId="9" xfId="0" applyNumberFormat="1" applyFont="1" applyFill="1" applyBorder="1" applyAlignment="1" applyProtection="1">
      <alignment horizontal="right" vertical="center"/>
    </xf>
    <xf numFmtId="0" fontId="21" fillId="0" borderId="8" xfId="0" applyFont="1" applyFill="1" applyBorder="1" applyAlignment="1" applyProtection="1">
      <alignment vertical="center"/>
    </xf>
    <xf numFmtId="3" fontId="21" fillId="0" borderId="10" xfId="0" applyNumberFormat="1" applyFont="1" applyFill="1" applyBorder="1" applyAlignment="1" applyProtection="1">
      <alignment horizontal="right" vertical="center"/>
    </xf>
    <xf numFmtId="0" fontId="21" fillId="0" borderId="11" xfId="0" applyFont="1" applyFill="1" applyBorder="1" applyAlignment="1" applyProtection="1">
      <alignment vertical="center"/>
    </xf>
    <xf numFmtId="3" fontId="21" fillId="0" borderId="12" xfId="0" applyNumberFormat="1" applyFont="1" applyFill="1" applyBorder="1" applyAlignment="1" applyProtection="1">
      <alignment horizontal="right" vertical="center"/>
    </xf>
    <xf numFmtId="3" fontId="21" fillId="0" borderId="13" xfId="0" applyNumberFormat="1" applyFont="1" applyFill="1" applyBorder="1" applyAlignment="1" applyProtection="1">
      <alignment horizontal="right" vertical="center"/>
    </xf>
    <xf numFmtId="0" fontId="13" fillId="0" borderId="0" xfId="0" applyFont="1" applyFill="1" applyBorder="1" applyAlignment="1">
      <alignment vertical="center"/>
    </xf>
    <xf numFmtId="0" fontId="9" fillId="0" borderId="0" xfId="0" applyFont="1" applyFill="1" applyBorder="1" applyAlignment="1">
      <alignment vertical="center"/>
    </xf>
    <xf numFmtId="0" fontId="13" fillId="0" borderId="0" xfId="0" applyFont="1" applyFill="1" applyBorder="1" applyAlignment="1">
      <alignment horizontal="center" vertical="center"/>
    </xf>
    <xf numFmtId="0" fontId="14" fillId="0" borderId="0" xfId="0" applyFont="1" applyFill="1" applyAlignment="1">
      <alignment horizontal="center" vertical="center" wrapText="1"/>
    </xf>
    <xf numFmtId="0" fontId="24" fillId="0"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1" fillId="0" borderId="1" xfId="0" applyFont="1" applyFill="1" applyBorder="1" applyAlignment="1" applyProtection="1">
      <alignment horizontal="left" vertical="center" wrapText="1"/>
    </xf>
    <xf numFmtId="0" fontId="21" fillId="0" borderId="8" xfId="0" applyFont="1" applyFill="1" applyBorder="1" applyAlignment="1" applyProtection="1">
      <alignment horizontal="left" vertical="center" wrapText="1"/>
    </xf>
    <xf numFmtId="178" fontId="21" fillId="0" borderId="14" xfId="0" applyNumberFormat="1" applyFont="1" applyFill="1" applyBorder="1" applyAlignment="1" applyProtection="1">
      <alignment horizontal="center" vertical="center" wrapText="1"/>
    </xf>
    <xf numFmtId="0" fontId="21"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9" fillId="0" borderId="1" xfId="0" applyFont="1" applyFill="1" applyBorder="1" applyAlignment="1">
      <alignment vertical="center"/>
    </xf>
    <xf numFmtId="0" fontId="9" fillId="0" borderId="0" xfId="0" applyFont="1" applyFill="1" applyBorder="1" applyAlignment="1">
      <alignment horizontal="center" vertical="center"/>
    </xf>
    <xf numFmtId="0" fontId="10" fillId="0" borderId="0" xfId="56" applyFont="1" applyFill="1" applyAlignment="1" applyProtection="1">
      <alignment vertical="center"/>
    </xf>
    <xf numFmtId="0" fontId="11" fillId="0" borderId="0" xfId="56" applyFont="1" applyFill="1" applyAlignment="1" applyProtection="1">
      <alignment vertical="center" wrapText="1"/>
    </xf>
    <xf numFmtId="0" fontId="11" fillId="0" borderId="0" xfId="56" applyFont="1" applyFill="1" applyAlignment="1" applyProtection="1">
      <alignment vertical="center"/>
    </xf>
    <xf numFmtId="0" fontId="25" fillId="0" borderId="0" xfId="56" applyFont="1" applyFill="1" applyAlignment="1" applyProtection="1">
      <alignment vertical="center"/>
    </xf>
    <xf numFmtId="0" fontId="26" fillId="0" borderId="0" xfId="56" applyFont="1" applyFill="1" applyAlignment="1" applyProtection="1">
      <alignment vertical="center" wrapText="1"/>
    </xf>
    <xf numFmtId="0" fontId="26" fillId="0" borderId="0" xfId="56" applyFont="1" applyFill="1" applyAlignment="1" applyProtection="1">
      <alignment horizontal="center" vertical="center"/>
    </xf>
    <xf numFmtId="10" fontId="26" fillId="0" borderId="0" xfId="56" applyNumberFormat="1" applyFont="1" applyFill="1" applyAlignment="1" applyProtection="1">
      <alignment vertical="center"/>
    </xf>
    <xf numFmtId="0" fontId="26" fillId="0" borderId="0" xfId="56" applyFont="1" applyFill="1" applyAlignment="1" applyProtection="1">
      <alignment vertical="center"/>
    </xf>
    <xf numFmtId="0" fontId="12" fillId="0" borderId="0" xfId="56" applyFont="1" applyFill="1" applyAlignment="1" applyProtection="1">
      <alignment vertical="center"/>
    </xf>
    <xf numFmtId="0" fontId="14" fillId="0" borderId="0" xfId="56" applyFont="1" applyFill="1" applyAlignment="1" applyProtection="1">
      <alignment horizontal="center" vertical="center" wrapText="1"/>
    </xf>
    <xf numFmtId="10" fontId="26" fillId="0" borderId="0" xfId="56" applyNumberFormat="1" applyFont="1" applyFill="1" applyAlignment="1" applyProtection="1">
      <alignment horizontal="right" vertical="center"/>
    </xf>
    <xf numFmtId="0" fontId="27" fillId="0" borderId="1" xfId="56" applyFont="1" applyFill="1" applyBorder="1" applyAlignment="1" applyProtection="1">
      <alignment horizontal="center" vertical="center" wrapText="1"/>
    </xf>
    <xf numFmtId="0" fontId="27" fillId="0" borderId="1" xfId="56" applyFont="1" applyFill="1" applyBorder="1" applyAlignment="1" applyProtection="1">
      <alignment horizontal="center" vertical="center"/>
    </xf>
    <xf numFmtId="0" fontId="5" fillId="0" borderId="1" xfId="56" applyFont="1" applyFill="1" applyBorder="1" applyAlignment="1" applyProtection="1">
      <alignment horizontal="center" vertical="center" wrapText="1"/>
    </xf>
    <xf numFmtId="10" fontId="5" fillId="0" borderId="1" xfId="54" applyNumberFormat="1" applyFont="1" applyFill="1" applyBorder="1" applyAlignment="1">
      <alignment horizontal="center" vertical="center" wrapText="1"/>
    </xf>
    <xf numFmtId="3" fontId="9" fillId="0" borderId="1" xfId="56" applyNumberFormat="1" applyFont="1" applyFill="1" applyBorder="1" applyAlignment="1" applyProtection="1">
      <alignment vertical="center" wrapText="1"/>
    </xf>
    <xf numFmtId="3" fontId="9" fillId="0" borderId="1" xfId="56" applyNumberFormat="1" applyFont="1" applyFill="1" applyBorder="1" applyAlignment="1" applyProtection="1">
      <alignment horizontal="center" vertical="center"/>
    </xf>
    <xf numFmtId="10" fontId="9" fillId="0" borderId="1" xfId="56" applyNumberFormat="1" applyFont="1" applyFill="1" applyBorder="1" applyAlignment="1" applyProtection="1">
      <alignment vertical="center"/>
    </xf>
    <xf numFmtId="0" fontId="9" fillId="0" borderId="1" xfId="56" applyFont="1" applyFill="1" applyBorder="1" applyAlignment="1" applyProtection="1">
      <alignment vertical="center"/>
    </xf>
    <xf numFmtId="3" fontId="9" fillId="0" borderId="1" xfId="56" applyNumberFormat="1" applyFont="1" applyFill="1" applyBorder="1" applyAlignment="1" applyProtection="1">
      <alignment horizontal="left" vertical="center" wrapText="1"/>
    </xf>
    <xf numFmtId="0" fontId="9" fillId="0" borderId="1" xfId="56" applyFont="1" applyFill="1" applyBorder="1" applyAlignment="1" applyProtection="1">
      <alignment horizontal="center" vertical="center"/>
    </xf>
    <xf numFmtId="0" fontId="9" fillId="0" borderId="1" xfId="56" applyFont="1" applyFill="1" applyBorder="1" applyAlignment="1" applyProtection="1">
      <alignment vertical="center" wrapText="1"/>
    </xf>
    <xf numFmtId="0" fontId="9" fillId="0" borderId="1" xfId="54" applyFont="1" applyFill="1" applyBorder="1" applyAlignment="1">
      <alignment vertical="center" wrapText="1"/>
    </xf>
    <xf numFmtId="0" fontId="9" fillId="0" borderId="1" xfId="56" applyFont="1" applyFill="1" applyBorder="1" applyAlignment="1" applyProtection="1">
      <alignment horizontal="left" vertical="center" wrapText="1"/>
    </xf>
    <xf numFmtId="0" fontId="5" fillId="0" borderId="1" xfId="56" applyFont="1" applyFill="1" applyBorder="1" applyAlignment="1" applyProtection="1">
      <alignment vertical="center" wrapText="1"/>
    </xf>
    <xf numFmtId="0" fontId="5" fillId="0" borderId="1" xfId="56" applyFont="1" applyFill="1" applyBorder="1" applyAlignment="1" applyProtection="1">
      <alignment horizontal="center" vertical="center"/>
    </xf>
    <xf numFmtId="0" fontId="9" fillId="0" borderId="1" xfId="56" applyFont="1" applyFill="1" applyBorder="1" applyAlignment="1" applyProtection="1">
      <alignment horizontal="left" vertical="center" wrapText="1" indent="3"/>
    </xf>
    <xf numFmtId="1" fontId="9" fillId="0" borderId="1" xfId="56" applyNumberFormat="1" applyFont="1" applyFill="1" applyBorder="1" applyAlignment="1" applyProtection="1">
      <alignment vertical="center" wrapText="1"/>
      <protection locked="0"/>
    </xf>
    <xf numFmtId="1" fontId="9" fillId="0" borderId="1" xfId="56" applyNumberFormat="1" applyFont="1" applyFill="1" applyBorder="1" applyAlignment="1" applyProtection="1">
      <alignment horizontal="center" vertical="center"/>
      <protection locked="0"/>
    </xf>
    <xf numFmtId="0" fontId="28" fillId="0" borderId="0" xfId="0" applyFont="1" applyFill="1" applyBorder="1" applyAlignment="1">
      <alignment vertical="center"/>
    </xf>
    <xf numFmtId="0" fontId="28" fillId="0" borderId="0" xfId="0" applyFont="1" applyFill="1" applyAlignment="1">
      <alignment vertical="center"/>
    </xf>
    <xf numFmtId="0" fontId="19" fillId="0" borderId="0" xfId="0" applyFont="1">
      <alignment vertical="center"/>
    </xf>
    <xf numFmtId="0" fontId="0" fillId="0" borderId="0" xfId="0" applyFont="1">
      <alignment vertical="center"/>
    </xf>
    <xf numFmtId="0" fontId="28" fillId="0" borderId="0" xfId="0" applyFont="1" applyFill="1" applyBorder="1" applyAlignment="1">
      <alignment horizontal="center" vertical="center"/>
    </xf>
    <xf numFmtId="0" fontId="28" fillId="0" borderId="0" xfId="0" applyFont="1" applyFill="1" applyBorder="1" applyAlignment="1">
      <alignment vertical="center" wrapText="1"/>
    </xf>
    <xf numFmtId="0" fontId="0" fillId="0" borderId="0" xfId="0" applyFont="1" applyFill="1" applyBorder="1" applyAlignment="1">
      <alignment vertical="center"/>
    </xf>
    <xf numFmtId="0" fontId="29" fillId="0" borderId="0" xfId="0" applyFont="1" applyFill="1" applyAlignment="1">
      <alignment horizontal="center" vertical="center" wrapText="1"/>
    </xf>
    <xf numFmtId="0" fontId="28" fillId="0" borderId="0" xfId="0" applyFont="1" applyFill="1" applyAlignment="1">
      <alignment horizontal="right" vertical="center" wrapText="1"/>
    </xf>
    <xf numFmtId="0" fontId="30" fillId="0" borderId="1" xfId="0" applyFont="1" applyBorder="1" applyAlignment="1">
      <alignment horizontal="center" vertical="center"/>
    </xf>
    <xf numFmtId="0" fontId="31" fillId="0" borderId="1" xfId="0" applyFont="1" applyBorder="1" applyAlignment="1">
      <alignment horizontal="center" vertical="center"/>
    </xf>
    <xf numFmtId="179" fontId="26" fillId="0" borderId="8" xfId="0" applyNumberFormat="1" applyFont="1" applyFill="1" applyBorder="1" applyAlignment="1">
      <alignment horizontal="center" vertical="center" wrapText="1"/>
    </xf>
    <xf numFmtId="176" fontId="31" fillId="0" borderId="1" xfId="0" applyNumberFormat="1" applyFont="1" applyFill="1" applyBorder="1" applyAlignment="1">
      <alignment horizontal="center" vertical="center"/>
    </xf>
    <xf numFmtId="179" fontId="26" fillId="0" borderId="1" xfId="0" applyNumberFormat="1" applyFont="1" applyFill="1" applyBorder="1" applyAlignment="1">
      <alignment horizontal="center" vertical="center" wrapText="1"/>
    </xf>
    <xf numFmtId="176" fontId="31" fillId="0" borderId="7" xfId="0" applyNumberFormat="1" applyFont="1" applyFill="1" applyBorder="1" applyAlignment="1">
      <alignment horizontal="center" vertical="center"/>
    </xf>
    <xf numFmtId="179" fontId="31" fillId="0" borderId="1" xfId="0" applyNumberFormat="1" applyFont="1" applyFill="1" applyBorder="1" applyAlignment="1">
      <alignment horizontal="center" vertical="center" wrapText="1"/>
    </xf>
    <xf numFmtId="176" fontId="31" fillId="0" borderId="7" xfId="0" applyNumberFormat="1" applyFont="1" applyFill="1" applyBorder="1" applyAlignment="1" applyProtection="1">
      <alignment horizontal="center" vertical="center" wrapText="1"/>
      <protection locked="0"/>
    </xf>
    <xf numFmtId="176" fontId="26" fillId="0" borderId="12" xfId="0" applyNumberFormat="1" applyFont="1" applyFill="1" applyBorder="1" applyAlignment="1">
      <alignment horizontal="center" vertical="center" wrapText="1"/>
    </xf>
    <xf numFmtId="179" fontId="31" fillId="0" borderId="1" xfId="0" applyNumberFormat="1" applyFont="1" applyFill="1" applyBorder="1" applyAlignment="1" applyProtection="1">
      <alignment horizontal="center" vertical="center" wrapText="1"/>
      <protection locked="0"/>
    </xf>
    <xf numFmtId="4" fontId="26" fillId="2" borderId="1" xfId="0" applyNumberFormat="1" applyFont="1" applyFill="1" applyBorder="1" applyAlignment="1">
      <alignment horizontal="center" vertical="center"/>
    </xf>
    <xf numFmtId="4" fontId="26" fillId="2" borderId="1" xfId="0" applyNumberFormat="1" applyFont="1" applyFill="1" applyBorder="1" applyAlignment="1">
      <alignment horizontal="center" vertical="center" wrapText="1"/>
    </xf>
    <xf numFmtId="176" fontId="26" fillId="3" borderId="7" xfId="0" applyNumberFormat="1" applyFont="1" applyFill="1" applyBorder="1" applyAlignment="1" applyProtection="1">
      <alignment horizontal="center" vertical="center" wrapText="1"/>
      <protection locked="0"/>
    </xf>
    <xf numFmtId="176" fontId="26" fillId="3" borderId="1" xfId="0" applyNumberFormat="1" applyFont="1" applyFill="1" applyBorder="1" applyAlignment="1" applyProtection="1">
      <alignment horizontal="center" vertical="center" wrapText="1"/>
      <protection locked="0"/>
    </xf>
    <xf numFmtId="179" fontId="26" fillId="0" borderId="15" xfId="0" applyNumberFormat="1" applyFont="1" applyFill="1" applyBorder="1" applyAlignment="1">
      <alignment horizontal="center" vertical="center" wrapText="1"/>
    </xf>
    <xf numFmtId="176" fontId="31" fillId="0" borderId="1" xfId="0" applyNumberFormat="1" applyFont="1" applyBorder="1" applyAlignment="1">
      <alignment horizontal="center" vertical="center"/>
    </xf>
    <xf numFmtId="0" fontId="26" fillId="0" borderId="8" xfId="0" applyFont="1" applyFill="1" applyBorder="1" applyAlignment="1">
      <alignment horizontal="center" vertical="center" wrapText="1"/>
    </xf>
    <xf numFmtId="176" fontId="26" fillId="0" borderId="1" xfId="0" applyNumberFormat="1" applyFont="1" applyFill="1" applyBorder="1" applyAlignment="1" applyProtection="1">
      <alignment horizontal="center" vertical="center" wrapText="1"/>
      <protection locked="0"/>
    </xf>
    <xf numFmtId="179" fontId="26" fillId="0" borderId="16" xfId="0" applyNumberFormat="1" applyFont="1" applyFill="1" applyBorder="1" applyAlignment="1">
      <alignment horizontal="center" vertical="center" wrapText="1"/>
    </xf>
    <xf numFmtId="179" fontId="26" fillId="0" borderId="7" xfId="0" applyNumberFormat="1" applyFont="1" applyFill="1" applyBorder="1" applyAlignment="1">
      <alignment horizontal="center" vertical="center" wrapText="1"/>
    </xf>
    <xf numFmtId="176" fontId="26" fillId="0" borderId="8" xfId="0" applyNumberFormat="1" applyFont="1" applyFill="1" applyBorder="1" applyAlignment="1">
      <alignment horizontal="center" vertical="center" wrapText="1"/>
    </xf>
    <xf numFmtId="0" fontId="32" fillId="0" borderId="1" xfId="0" applyFont="1" applyBorder="1" applyAlignment="1">
      <alignment horizontal="center" vertical="center"/>
    </xf>
    <xf numFmtId="176" fontId="32" fillId="0" borderId="1" xfId="0" applyNumberFormat="1" applyFont="1" applyBorder="1" applyAlignment="1">
      <alignment horizontal="center" vertical="center"/>
    </xf>
    <xf numFmtId="0" fontId="33" fillId="0" borderId="0" xfId="0" applyFont="1" applyFill="1">
      <alignment vertical="center"/>
    </xf>
    <xf numFmtId="0" fontId="31" fillId="0" borderId="0" xfId="0" applyFont="1" applyFill="1">
      <alignment vertical="center"/>
    </xf>
    <xf numFmtId="0" fontId="33" fillId="0" borderId="0" xfId="0" applyFont="1" applyFill="1" applyAlignment="1">
      <alignment horizontal="center" vertical="center"/>
    </xf>
    <xf numFmtId="0" fontId="34" fillId="0" borderId="0" xfId="0" applyFont="1" applyFill="1" applyAlignment="1">
      <alignment horizontal="center" vertical="center" wrapText="1"/>
    </xf>
    <xf numFmtId="0" fontId="31" fillId="0" borderId="0" xfId="0" applyFont="1" applyFill="1" applyAlignment="1">
      <alignment horizontal="right" vertical="center"/>
    </xf>
    <xf numFmtId="0" fontId="33" fillId="0" borderId="0" xfId="0" applyFont="1" applyFill="1" applyAlignment="1">
      <alignment horizontal="right" vertical="center"/>
    </xf>
    <xf numFmtId="0" fontId="28" fillId="0" borderId="17" xfId="0" applyFont="1" applyFill="1" applyBorder="1" applyAlignment="1">
      <alignment horizontal="center" vertical="center" shrinkToFit="1"/>
    </xf>
    <xf numFmtId="0" fontId="31" fillId="0" borderId="1" xfId="0" applyFont="1" applyFill="1" applyBorder="1" applyAlignment="1">
      <alignment horizontal="center" vertical="center"/>
    </xf>
    <xf numFmtId="0" fontId="28" fillId="0" borderId="18" xfId="0" applyFont="1" applyFill="1" applyBorder="1" applyAlignment="1">
      <alignment horizontal="left" vertical="center" shrinkToFit="1"/>
    </xf>
    <xf numFmtId="10" fontId="31" fillId="0" borderId="1" xfId="0" applyNumberFormat="1" applyFont="1" applyFill="1" applyBorder="1" applyAlignment="1">
      <alignment horizontal="center" vertical="center"/>
    </xf>
    <xf numFmtId="0" fontId="28" fillId="0" borderId="19" xfId="0" applyFont="1" applyFill="1" applyBorder="1" applyAlignment="1">
      <alignment horizontal="left" vertical="center" shrinkToFit="1"/>
    </xf>
    <xf numFmtId="0" fontId="31" fillId="0" borderId="20" xfId="0" applyFont="1" applyFill="1" applyBorder="1" applyAlignment="1">
      <alignment horizontal="left" vertical="center" wrapText="1"/>
    </xf>
    <xf numFmtId="180" fontId="31" fillId="0" borderId="0" xfId="0" applyNumberFormat="1" applyFont="1" applyFill="1" applyAlignment="1">
      <alignment vertical="center" wrapText="1"/>
    </xf>
    <xf numFmtId="0" fontId="31" fillId="0" borderId="0" xfId="0" applyFont="1" applyFill="1" applyAlignment="1">
      <alignment horizontal="center" vertical="center"/>
    </xf>
    <xf numFmtId="180" fontId="0" fillId="0" borderId="0" xfId="0" applyNumberFormat="1" applyFill="1" applyAlignment="1">
      <alignment vertical="center" wrapText="1"/>
    </xf>
    <xf numFmtId="0" fontId="18" fillId="0" borderId="0" xfId="56" applyFont="1" applyFill="1" applyBorder="1" applyAlignment="1" applyProtection="1">
      <alignment vertical="center"/>
      <protection locked="0"/>
    </xf>
    <xf numFmtId="0" fontId="20" fillId="0" borderId="0" xfId="56" applyFont="1" applyFill="1" applyBorder="1" applyAlignment="1" applyProtection="1">
      <alignment vertical="center"/>
      <protection locked="0"/>
    </xf>
    <xf numFmtId="0" fontId="21" fillId="0" borderId="0" xfId="56" applyFont="1" applyFill="1" applyBorder="1" applyAlignment="1" applyProtection="1">
      <alignment vertical="center"/>
      <protection locked="0"/>
    </xf>
    <xf numFmtId="0" fontId="18" fillId="0" borderId="0" xfId="56" applyFont="1" applyFill="1" applyBorder="1" applyAlignment="1" applyProtection="1">
      <alignment horizontal="center" vertical="center"/>
      <protection locked="0"/>
    </xf>
    <xf numFmtId="0" fontId="35" fillId="0" borderId="0" xfId="56" applyFont="1" applyFill="1" applyBorder="1" applyAlignment="1" applyProtection="1">
      <alignment vertical="center"/>
      <protection locked="0"/>
    </xf>
    <xf numFmtId="0" fontId="29" fillId="0" borderId="0" xfId="56" applyFont="1" applyFill="1" applyAlignment="1" applyProtection="1">
      <alignment horizontal="center" vertical="center"/>
      <protection locked="0"/>
    </xf>
    <xf numFmtId="0" fontId="18" fillId="0" borderId="0" xfId="56" applyFont="1" applyFill="1" applyAlignment="1" applyProtection="1">
      <alignment horizontal="right" vertical="center"/>
      <protection locked="0"/>
    </xf>
    <xf numFmtId="0" fontId="22" fillId="0" borderId="5" xfId="56" applyFont="1" applyFill="1" applyBorder="1" applyAlignment="1" applyProtection="1">
      <alignment horizontal="center" vertical="center"/>
      <protection locked="0"/>
    </xf>
    <xf numFmtId="0" fontId="22" fillId="0" borderId="6" xfId="56" applyFont="1" applyFill="1" applyBorder="1" applyAlignment="1" applyProtection="1">
      <alignment horizontal="center" vertical="center"/>
      <protection locked="0"/>
    </xf>
    <xf numFmtId="0" fontId="22" fillId="0" borderId="7" xfId="56" applyFont="1" applyFill="1" applyBorder="1" applyAlignment="1" applyProtection="1">
      <alignment horizontal="center" vertical="center"/>
      <protection locked="0"/>
    </xf>
    <xf numFmtId="0" fontId="22" fillId="0" borderId="1" xfId="56" applyFont="1" applyFill="1" applyBorder="1" applyAlignment="1" applyProtection="1">
      <alignment horizontal="center" vertical="center"/>
      <protection locked="0"/>
    </xf>
    <xf numFmtId="0" fontId="5" fillId="0" borderId="1" xfId="52" applyNumberFormat="1" applyFont="1" applyFill="1" applyBorder="1" applyAlignment="1" applyProtection="1">
      <alignment horizontal="center" vertical="center"/>
    </xf>
    <xf numFmtId="0" fontId="22" fillId="0" borderId="3" xfId="56" applyFont="1" applyFill="1" applyBorder="1" applyAlignment="1" applyProtection="1">
      <alignment horizontal="center" vertical="center"/>
      <protection locked="0"/>
    </xf>
    <xf numFmtId="0" fontId="22" fillId="0" borderId="1" xfId="56" applyFont="1" applyFill="1" applyBorder="1" applyAlignment="1" applyProtection="1">
      <alignment horizontal="left" vertical="center"/>
      <protection locked="0"/>
    </xf>
    <xf numFmtId="1" fontId="21" fillId="0" borderId="1" xfId="56" applyNumberFormat="1" applyFont="1" applyFill="1" applyBorder="1" applyAlignment="1" applyProtection="1">
      <alignment vertical="center"/>
      <protection locked="0"/>
    </xf>
    <xf numFmtId="10" fontId="21" fillId="0" borderId="1" xfId="56" applyNumberFormat="1" applyFont="1" applyFill="1" applyBorder="1" applyAlignment="1" applyProtection="1">
      <alignment vertical="center"/>
      <protection locked="0"/>
    </xf>
    <xf numFmtId="0" fontId="21" fillId="0" borderId="1" xfId="56" applyFont="1" applyFill="1" applyBorder="1" applyAlignment="1" applyProtection="1">
      <alignment vertical="center"/>
      <protection locked="0"/>
    </xf>
    <xf numFmtId="1" fontId="22" fillId="0" borderId="1" xfId="56" applyNumberFormat="1" applyFont="1" applyFill="1" applyBorder="1" applyAlignment="1" applyProtection="1">
      <alignment vertical="center"/>
      <protection locked="0"/>
    </xf>
    <xf numFmtId="1" fontId="21" fillId="0" borderId="1" xfId="56" applyNumberFormat="1" applyFont="1" applyFill="1" applyBorder="1" applyAlignment="1" applyProtection="1">
      <alignment horizontal="left" vertical="center"/>
      <protection locked="0"/>
    </xf>
    <xf numFmtId="3" fontId="21" fillId="0" borderId="1" xfId="56" applyNumberFormat="1" applyFont="1" applyFill="1" applyBorder="1" applyAlignment="1" applyProtection="1">
      <alignment vertical="center"/>
      <protection locked="0"/>
    </xf>
    <xf numFmtId="0" fontId="21" fillId="0" borderId="1" xfId="56" applyFont="1" applyFill="1" applyBorder="1" applyAlignment="1" applyProtection="1">
      <alignment vertical="center" wrapText="1"/>
      <protection locked="0"/>
    </xf>
    <xf numFmtId="0" fontId="21" fillId="0" borderId="1" xfId="56" applyFont="1" applyFill="1" applyBorder="1" applyAlignment="1" applyProtection="1">
      <alignment horizontal="left" vertical="center" wrapText="1"/>
      <protection locked="0"/>
    </xf>
    <xf numFmtId="0" fontId="22" fillId="0" borderId="1" xfId="56" applyFont="1" applyFill="1" applyBorder="1" applyAlignment="1" applyProtection="1">
      <alignment horizontal="distributed" vertical="center"/>
      <protection locked="0"/>
    </xf>
    <xf numFmtId="0" fontId="13" fillId="0" borderId="0" xfId="54" applyFill="1"/>
    <xf numFmtId="0" fontId="9" fillId="0" borderId="0" xfId="54" applyFont="1" applyFill="1"/>
    <xf numFmtId="0" fontId="14" fillId="0" borderId="0" xfId="54" applyNumberFormat="1" applyFont="1" applyFill="1" applyAlignment="1" applyProtection="1">
      <alignment horizontal="center" vertical="center"/>
    </xf>
    <xf numFmtId="0" fontId="9" fillId="0" borderId="0" xfId="54" applyFont="1" applyFill="1" applyAlignment="1">
      <alignment vertical="center"/>
    </xf>
    <xf numFmtId="0" fontId="9" fillId="0" borderId="0" xfId="54" applyFont="1" applyFill="1" applyAlignment="1">
      <alignment horizontal="right" vertical="center"/>
    </xf>
    <xf numFmtId="0" fontId="5" fillId="0" borderId="1" xfId="54" applyNumberFormat="1" applyFont="1" applyFill="1" applyBorder="1" applyAlignment="1" applyProtection="1">
      <alignment horizontal="center" vertical="center"/>
    </xf>
    <xf numFmtId="0" fontId="5" fillId="0" borderId="2" xfId="54" applyNumberFormat="1" applyFont="1" applyFill="1" applyBorder="1" applyAlignment="1" applyProtection="1">
      <alignment horizontal="center" vertical="center"/>
    </xf>
    <xf numFmtId="0" fontId="9" fillId="0" borderId="1" xfId="54" applyNumberFormat="1" applyFont="1" applyFill="1" applyBorder="1" applyAlignment="1" applyProtection="1">
      <alignment vertical="center"/>
    </xf>
    <xf numFmtId="0" fontId="5" fillId="0" borderId="5" xfId="54" applyNumberFormat="1" applyFont="1" applyFill="1" applyBorder="1" applyAlignment="1" applyProtection="1">
      <alignment vertical="center"/>
    </xf>
    <xf numFmtId="3" fontId="9" fillId="0" borderId="1" xfId="54" applyNumberFormat="1" applyFont="1" applyFill="1" applyBorder="1" applyAlignment="1" applyProtection="1">
      <alignment horizontal="right" vertical="center"/>
    </xf>
    <xf numFmtId="0" fontId="9" fillId="0" borderId="5" xfId="54" applyNumberFormat="1" applyFont="1" applyFill="1" applyBorder="1" applyAlignment="1" applyProtection="1">
      <alignment vertical="center"/>
    </xf>
    <xf numFmtId="0" fontId="5" fillId="0" borderId="1" xfId="54" applyNumberFormat="1" applyFont="1" applyFill="1" applyBorder="1" applyAlignment="1" applyProtection="1">
      <alignment vertical="center"/>
    </xf>
    <xf numFmtId="0" fontId="9" fillId="0" borderId="1" xfId="54" applyNumberFormat="1" applyFont="1" applyFill="1" applyBorder="1" applyAlignment="1" applyProtection="1">
      <alignment horizontal="left" vertical="center"/>
    </xf>
    <xf numFmtId="3" fontId="13" fillId="0" borderId="1" xfId="54" applyNumberFormat="1" applyFont="1" applyFill="1" applyBorder="1" applyAlignment="1" applyProtection="1"/>
    <xf numFmtId="3" fontId="9" fillId="0" borderId="2" xfId="54" applyNumberFormat="1" applyFont="1" applyFill="1" applyBorder="1" applyAlignment="1" applyProtection="1">
      <alignment horizontal="right" vertical="center"/>
    </xf>
    <xf numFmtId="3" fontId="9" fillId="0" borderId="3" xfId="54" applyNumberFormat="1" applyFont="1" applyFill="1" applyBorder="1" applyAlignment="1" applyProtection="1">
      <alignment horizontal="right" vertical="center"/>
    </xf>
    <xf numFmtId="0" fontId="13" fillId="0" borderId="0" xfId="52" applyFill="1"/>
    <xf numFmtId="0" fontId="14" fillId="0" borderId="0" xfId="52" applyNumberFormat="1" applyFont="1" applyFill="1" applyAlignment="1" applyProtection="1">
      <alignment horizontal="center" vertical="center"/>
    </xf>
    <xf numFmtId="0" fontId="14" fillId="0" borderId="0" xfId="52" applyNumberFormat="1" applyFont="1" applyFill="1" applyAlignment="1" applyProtection="1">
      <alignment vertical="center"/>
    </xf>
    <xf numFmtId="0" fontId="13" fillId="0" borderId="0" xfId="52" applyFill="1" applyAlignment="1">
      <alignment vertical="center"/>
    </xf>
    <xf numFmtId="0" fontId="9" fillId="0" borderId="0" xfId="52" applyFont="1" applyFill="1" applyAlignment="1">
      <alignment horizontal="right" vertical="center"/>
    </xf>
    <xf numFmtId="0" fontId="9" fillId="0" borderId="1" xfId="52" applyNumberFormat="1" applyFont="1" applyFill="1" applyBorder="1" applyAlignment="1" applyProtection="1">
      <alignment vertical="center"/>
    </xf>
    <xf numFmtId="3" fontId="9" fillId="0" borderId="1" xfId="52" applyNumberFormat="1" applyFont="1" applyFill="1" applyBorder="1" applyAlignment="1" applyProtection="1">
      <alignment horizontal="center" vertical="center"/>
    </xf>
    <xf numFmtId="10" fontId="9" fillId="0" borderId="1" xfId="52" applyNumberFormat="1" applyFont="1" applyFill="1" applyBorder="1" applyAlignment="1" applyProtection="1">
      <alignment horizontal="center" vertical="center"/>
    </xf>
    <xf numFmtId="0" fontId="9" fillId="0" borderId="1" xfId="52" applyNumberFormat="1" applyFont="1" applyFill="1" applyBorder="1" applyAlignment="1" applyProtection="1">
      <alignment horizontal="center" vertical="center"/>
    </xf>
    <xf numFmtId="0" fontId="10" fillId="0" borderId="0" xfId="55" applyFont="1" applyFill="1" applyAlignment="1">
      <alignment vertical="center"/>
    </xf>
    <xf numFmtId="0" fontId="9" fillId="0" borderId="0" xfId="55" applyFont="1" applyFill="1" applyAlignment="1">
      <alignment vertical="center"/>
    </xf>
    <xf numFmtId="0" fontId="26" fillId="0" borderId="0" xfId="55" applyFont="1" applyFill="1" applyAlignment="1">
      <alignment vertical="center"/>
    </xf>
    <xf numFmtId="0" fontId="26" fillId="0" borderId="0" xfId="55" applyFont="1" applyFill="1" applyAlignment="1">
      <alignment vertical="center" wrapText="1"/>
    </xf>
    <xf numFmtId="0" fontId="13" fillId="0" borderId="0" xfId="55" applyFill="1" applyAlignment="1"/>
    <xf numFmtId="0" fontId="14" fillId="0" borderId="0" xfId="55" applyFont="1" applyFill="1" applyAlignment="1">
      <alignment horizontal="center" vertical="center"/>
    </xf>
    <xf numFmtId="0" fontId="14" fillId="0" borderId="0" xfId="55" applyFont="1" applyFill="1" applyAlignment="1">
      <alignment horizontal="center" vertical="center" wrapText="1"/>
    </xf>
    <xf numFmtId="0" fontId="9" fillId="0" borderId="0" xfId="55" applyFont="1" applyFill="1" applyAlignment="1">
      <alignment vertical="center" wrapText="1"/>
    </xf>
    <xf numFmtId="0" fontId="9" fillId="0" borderId="0" xfId="55" applyFont="1" applyFill="1" applyAlignment="1">
      <alignment horizontal="right" vertical="center" wrapText="1"/>
    </xf>
    <xf numFmtId="0" fontId="36" fillId="0" borderId="0" xfId="0" applyFont="1" applyFill="1">
      <alignment vertical="center"/>
    </xf>
    <xf numFmtId="0" fontId="5" fillId="0" borderId="5" xfId="55" applyFont="1" applyFill="1" applyBorder="1" applyAlignment="1">
      <alignment horizontal="center" vertical="center"/>
    </xf>
    <xf numFmtId="0" fontId="5" fillId="0" borderId="7" xfId="55" applyFont="1" applyFill="1" applyBorder="1" applyAlignment="1">
      <alignment horizontal="center" vertical="center"/>
    </xf>
    <xf numFmtId="0" fontId="5" fillId="0" borderId="2" xfId="55" applyFont="1" applyFill="1" applyBorder="1" applyAlignment="1">
      <alignment horizontal="center" vertical="center" wrapText="1"/>
    </xf>
    <xf numFmtId="0" fontId="5" fillId="0" borderId="5" xfId="55" applyFont="1" applyFill="1" applyBorder="1" applyAlignment="1">
      <alignment horizontal="center" vertical="center" wrapText="1"/>
    </xf>
    <xf numFmtId="0" fontId="5" fillId="0" borderId="6" xfId="55" applyFont="1" applyFill="1" applyBorder="1" applyAlignment="1">
      <alignment horizontal="center" vertical="center" wrapText="1"/>
    </xf>
    <xf numFmtId="0" fontId="5" fillId="0" borderId="7" xfId="55" applyFont="1" applyFill="1" applyBorder="1" applyAlignment="1">
      <alignment horizontal="center" vertical="center" wrapText="1"/>
    </xf>
    <xf numFmtId="0" fontId="5" fillId="0" borderId="1" xfId="55" applyFont="1" applyFill="1" applyBorder="1" applyAlignment="1">
      <alignment horizontal="center" vertical="center"/>
    </xf>
    <xf numFmtId="0" fontId="5" fillId="0" borderId="3" xfId="55" applyFont="1" applyFill="1" applyBorder="1" applyAlignment="1">
      <alignment horizontal="center" vertical="center" wrapText="1"/>
    </xf>
    <xf numFmtId="0" fontId="5" fillId="0" borderId="1" xfId="55" applyFont="1" applyFill="1" applyBorder="1" applyAlignment="1">
      <alignment horizontal="center" vertical="center" wrapText="1"/>
    </xf>
    <xf numFmtId="0" fontId="5" fillId="0" borderId="1" xfId="53" applyFont="1" applyFill="1" applyBorder="1" applyAlignment="1">
      <alignment horizontal="center" vertical="center" wrapText="1"/>
    </xf>
    <xf numFmtId="0" fontId="9" fillId="0" borderId="1" xfId="55" applyFont="1" applyFill="1" applyBorder="1" applyAlignment="1">
      <alignment horizontal="left" vertical="center"/>
    </xf>
    <xf numFmtId="0" fontId="9" fillId="0" borderId="1" xfId="55" applyFont="1" applyFill="1" applyBorder="1" applyAlignment="1">
      <alignment vertical="center"/>
    </xf>
    <xf numFmtId="179" fontId="9" fillId="0" borderId="1" xfId="55" applyNumberFormat="1" applyFont="1" applyFill="1" applyBorder="1" applyAlignment="1">
      <alignment horizontal="center" vertical="center" wrapText="1"/>
    </xf>
    <xf numFmtId="0" fontId="9" fillId="0" borderId="1" xfId="55" applyFont="1" applyFill="1" applyBorder="1" applyAlignment="1">
      <alignment horizontal="center" vertical="center" wrapText="1"/>
    </xf>
    <xf numFmtId="10" fontId="9" fillId="0" borderId="1" xfId="55" applyNumberFormat="1" applyFont="1" applyFill="1" applyBorder="1" applyAlignment="1">
      <alignment horizontal="center" vertical="center" wrapText="1"/>
    </xf>
    <xf numFmtId="0" fontId="37" fillId="0" borderId="0" xfId="55" applyFont="1" applyFill="1" applyAlignment="1">
      <alignment vertical="center"/>
    </xf>
    <xf numFmtId="0" fontId="0" fillId="0" borderId="0" xfId="0" applyFill="1">
      <alignment vertical="center"/>
    </xf>
    <xf numFmtId="0" fontId="38" fillId="0" borderId="0" xfId="0" applyFont="1" applyFill="1">
      <alignment vertical="center"/>
    </xf>
    <xf numFmtId="10" fontId="0" fillId="0" borderId="0" xfId="0" applyNumberFormat="1" applyFill="1">
      <alignment vertical="center"/>
    </xf>
    <xf numFmtId="1" fontId="14" fillId="0" borderId="0" xfId="49" applyNumberFormat="1" applyFont="1" applyFill="1" applyAlignment="1">
      <alignment horizontal="center"/>
    </xf>
    <xf numFmtId="1" fontId="26" fillId="0" borderId="0" xfId="49" applyNumberFormat="1" applyFont="1" applyFill="1" applyAlignment="1">
      <alignment shrinkToFit="1"/>
    </xf>
    <xf numFmtId="1" fontId="26" fillId="0" borderId="0" xfId="49" applyNumberFormat="1" applyFont="1" applyFill="1" applyAlignment="1"/>
    <xf numFmtId="178" fontId="26" fillId="0" borderId="0" xfId="49" applyNumberFormat="1" applyFont="1" applyFill="1" applyAlignment="1"/>
    <xf numFmtId="1" fontId="26" fillId="0" borderId="0" xfId="49" applyNumberFormat="1" applyFont="1" applyFill="1" applyAlignment="1">
      <alignment horizontal="right"/>
    </xf>
    <xf numFmtId="1" fontId="26" fillId="0" borderId="4" xfId="49" applyNumberFormat="1" applyFont="1" applyFill="1" applyBorder="1" applyAlignment="1">
      <alignment horizontal="center" vertical="center"/>
    </xf>
    <xf numFmtId="49" fontId="9" fillId="0" borderId="1" xfId="49" applyNumberFormat="1" applyFont="1" applyFill="1" applyBorder="1" applyAlignment="1">
      <alignment horizontal="center" vertical="center" shrinkToFit="1"/>
    </xf>
    <xf numFmtId="1" fontId="9" fillId="0" borderId="1" xfId="49" applyNumberFormat="1" applyFont="1" applyFill="1" applyBorder="1" applyAlignment="1">
      <alignment horizontal="center" vertical="center" wrapText="1"/>
    </xf>
    <xf numFmtId="1" fontId="9" fillId="0" borderId="1" xfId="49" applyNumberFormat="1" applyFont="1" applyFill="1" applyBorder="1" applyAlignment="1">
      <alignment horizontal="center" vertical="center"/>
    </xf>
    <xf numFmtId="10" fontId="36" fillId="0" borderId="0" xfId="0" applyNumberFormat="1" applyFont="1" applyFill="1">
      <alignment vertical="center"/>
    </xf>
    <xf numFmtId="1" fontId="9" fillId="0" borderId="1" xfId="49" applyNumberFormat="1" applyFont="1" applyFill="1" applyBorder="1" applyAlignment="1">
      <alignment horizontal="centerContinuous" vertical="center" wrapText="1"/>
    </xf>
    <xf numFmtId="1" fontId="5" fillId="0" borderId="1" xfId="49" applyNumberFormat="1" applyFont="1" applyFill="1" applyBorder="1" applyAlignment="1">
      <alignment vertical="center" shrinkToFit="1"/>
    </xf>
    <xf numFmtId="181" fontId="5" fillId="0" borderId="3" xfId="57" applyNumberFormat="1" applyFont="1" applyFill="1" applyBorder="1" applyAlignment="1">
      <alignment horizontal="right" vertical="center" wrapText="1"/>
    </xf>
    <xf numFmtId="10" fontId="38" fillId="0" borderId="0" xfId="0" applyNumberFormat="1" applyFont="1" applyFill="1">
      <alignment vertical="center"/>
    </xf>
    <xf numFmtId="0" fontId="5" fillId="0" borderId="1" xfId="51" applyFont="1" applyFill="1" applyBorder="1" applyAlignment="1">
      <alignment vertical="center" shrinkToFit="1"/>
    </xf>
    <xf numFmtId="0" fontId="9" fillId="0" borderId="1" xfId="51" applyFont="1" applyFill="1" applyBorder="1" applyAlignment="1">
      <alignment vertical="center" shrinkToFit="1"/>
    </xf>
    <xf numFmtId="181" fontId="9" fillId="0" borderId="3" xfId="57" applyNumberFormat="1" applyFont="1" applyFill="1" applyBorder="1" applyAlignment="1">
      <alignment horizontal="right" vertical="center" wrapText="1"/>
    </xf>
    <xf numFmtId="181" fontId="9" fillId="0" borderId="3" xfId="50" applyNumberFormat="1" applyFont="1" applyFill="1" applyBorder="1" applyAlignment="1">
      <alignment horizontal="right" vertical="center" wrapText="1"/>
    </xf>
    <xf numFmtId="181" fontId="38" fillId="0" borderId="0" xfId="0" applyNumberFormat="1" applyFont="1" applyFill="1">
      <alignment vertical="center"/>
    </xf>
    <xf numFmtId="0" fontId="9" fillId="0" borderId="1" xfId="51" applyFont="1" applyFill="1" applyBorder="1" applyAlignment="1">
      <alignment horizontal="left" vertical="center" indent="2" shrinkToFit="1"/>
    </xf>
    <xf numFmtId="0" fontId="5" fillId="0" borderId="1" xfId="51" applyFont="1" applyFill="1" applyBorder="1" applyAlignment="1">
      <alignment vertical="center"/>
    </xf>
    <xf numFmtId="1" fontId="9" fillId="0" borderId="1" xfId="49" applyNumberFormat="1" applyFont="1" applyFill="1" applyBorder="1" applyAlignment="1">
      <alignment vertical="center" shrinkToFit="1"/>
    </xf>
    <xf numFmtId="0" fontId="39" fillId="0" borderId="0" xfId="0" applyFont="1">
      <alignment vertical="center"/>
    </xf>
    <xf numFmtId="0" fontId="40" fillId="0" borderId="0" xfId="0" applyFont="1" applyAlignment="1">
      <alignment horizontal="center" vertical="center"/>
    </xf>
    <xf numFmtId="0" fontId="0" fillId="0" borderId="0" xfId="0" applyAlignment="1">
      <alignment horizontal="center" vertical="center"/>
    </xf>
    <xf numFmtId="0" fontId="39" fillId="0" borderId="0" xfId="0" applyFont="1" applyAlignment="1">
      <alignment horizontal="center" vertical="center"/>
    </xf>
    <xf numFmtId="0" fontId="41" fillId="0" borderId="0" xfId="0" applyNumberFormat="1" applyFont="1" applyFill="1" applyBorder="1" applyAlignment="1"/>
    <xf numFmtId="182" fontId="21" fillId="0" borderId="8" xfId="0" applyNumberFormat="1" applyFont="1" applyFill="1" applyBorder="1" applyAlignment="1" applyProtection="1">
      <alignment horizontal="right" vertical="center"/>
    </xf>
    <xf numFmtId="182" fontId="23" fillId="0" borderId="9" xfId="0" applyNumberFormat="1" applyFont="1" applyFill="1" applyBorder="1" applyAlignment="1" applyProtection="1">
      <alignment horizontal="right" vertical="center"/>
    </xf>
    <xf numFmtId="183" fontId="21" fillId="0" borderId="8" xfId="0" applyNumberFormat="1" applyFont="1" applyFill="1" applyBorder="1" applyAlignment="1" applyProtection="1">
      <alignment horizontal="right" vertical="center"/>
    </xf>
    <xf numFmtId="182" fontId="21" fillId="0" borderId="10" xfId="0" applyNumberFormat="1" applyFont="1" applyFill="1" applyBorder="1" applyAlignment="1" applyProtection="1">
      <alignment horizontal="right" vertical="center"/>
    </xf>
    <xf numFmtId="182" fontId="21" fillId="0" borderId="12" xfId="0" applyNumberFormat="1" applyFont="1" applyFill="1" applyBorder="1" applyAlignment="1" applyProtection="1">
      <alignment horizontal="right" vertical="center"/>
    </xf>
    <xf numFmtId="182" fontId="21" fillId="0" borderId="13" xfId="0" applyNumberFormat="1" applyFont="1" applyFill="1" applyBorder="1" applyAlignment="1" applyProtection="1">
      <alignment horizontal="right" vertical="center"/>
    </xf>
    <xf numFmtId="0" fontId="42" fillId="0" borderId="8" xfId="0" applyNumberFormat="1" applyFont="1" applyFill="1" applyBorder="1" applyAlignment="1" applyProtection="1">
      <alignment vertical="center"/>
    </xf>
    <xf numFmtId="0" fontId="38" fillId="0" borderId="8" xfId="0" applyNumberFormat="1" applyFont="1" applyFill="1" applyBorder="1" applyAlignment="1" applyProtection="1">
      <alignment horizontal="right" vertical="center"/>
    </xf>
    <xf numFmtId="0" fontId="9" fillId="0" borderId="0" xfId="52" applyFont="1" applyFill="1" applyAlignment="1">
      <alignment horizontal="center" vertical="center"/>
    </xf>
    <xf numFmtId="0" fontId="9" fillId="0" borderId="0" xfId="52" applyNumberFormat="1" applyFont="1" applyFill="1" applyAlignment="1" applyProtection="1">
      <alignment horizontal="right" vertical="center"/>
    </xf>
    <xf numFmtId="0" fontId="5" fillId="0" borderId="1" xfId="52" applyNumberFormat="1" applyFont="1" applyFill="1" applyBorder="1" applyAlignment="1" applyProtection="1">
      <alignment horizontal="center" vertical="center" wrapText="1"/>
    </xf>
    <xf numFmtId="10" fontId="9" fillId="0" borderId="1" xfId="3" applyNumberFormat="1" applyFont="1" applyFill="1" applyBorder="1" applyAlignment="1" applyProtection="1">
      <alignment horizontal="center" vertical="center"/>
    </xf>
    <xf numFmtId="9" fontId="9" fillId="0" borderId="1" xfId="3" applyNumberFormat="1" applyFont="1" applyFill="1" applyBorder="1" applyAlignment="1" applyProtection="1">
      <alignment horizontal="center" vertical="center"/>
    </xf>
    <xf numFmtId="0" fontId="9" fillId="0" borderId="0" xfId="52" applyFont="1" applyFill="1"/>
    <xf numFmtId="10" fontId="9" fillId="0" borderId="1" xfId="52" applyNumberFormat="1" applyFont="1" applyFill="1" applyBorder="1"/>
    <xf numFmtId="3" fontId="9" fillId="0" borderId="2" xfId="52" applyNumberFormat="1" applyFont="1" applyFill="1" applyBorder="1" applyAlignment="1" applyProtection="1">
      <alignment horizontal="center" vertical="center"/>
    </xf>
    <xf numFmtId="0" fontId="9" fillId="0" borderId="5" xfId="52" applyNumberFormat="1" applyFont="1" applyFill="1" applyBorder="1" applyAlignment="1" applyProtection="1">
      <alignment vertical="center"/>
    </xf>
    <xf numFmtId="0" fontId="9" fillId="0" borderId="7" xfId="52" applyNumberFormat="1" applyFont="1" applyFill="1" applyBorder="1" applyAlignment="1" applyProtection="1">
      <alignment vertical="center"/>
    </xf>
    <xf numFmtId="3" fontId="9" fillId="0" borderId="3" xfId="52" applyNumberFormat="1" applyFont="1" applyFill="1" applyBorder="1" applyAlignment="1" applyProtection="1">
      <alignment horizontal="center" vertical="center"/>
    </xf>
    <xf numFmtId="0" fontId="13" fillId="0" borderId="3" xfId="52" applyNumberFormat="1" applyFont="1" applyFill="1" applyBorder="1" applyAlignment="1" applyProtection="1">
      <alignment horizontal="center"/>
    </xf>
    <xf numFmtId="0" fontId="13" fillId="0" borderId="1" xfId="52" applyNumberFormat="1" applyFont="1" applyFill="1" applyBorder="1" applyAlignment="1" applyProtection="1">
      <alignment horizontal="center"/>
    </xf>
    <xf numFmtId="0" fontId="31" fillId="0" borderId="1" xfId="0" applyFont="1" applyFill="1" applyBorder="1" applyAlignment="1">
      <alignment horizontal="center" vertical="center" wrapText="1"/>
    </xf>
    <xf numFmtId="0" fontId="33" fillId="0" borderId="20" xfId="0" applyFont="1" applyFill="1" applyBorder="1" applyAlignment="1">
      <alignment horizontal="left" vertical="center" wrapText="1"/>
    </xf>
    <xf numFmtId="0" fontId="9" fillId="0" borderId="0" xfId="54" applyNumberFormat="1" applyFont="1" applyFill="1" applyAlignment="1" applyProtection="1">
      <alignment horizontal="right" vertical="center"/>
    </xf>
    <xf numFmtId="0" fontId="5" fillId="0" borderId="1" xfId="54" applyNumberFormat="1" applyFont="1" applyFill="1" applyBorder="1" applyAlignment="1" applyProtection="1">
      <alignment horizontal="center" vertical="center" wrapText="1"/>
    </xf>
    <xf numFmtId="3" fontId="9" fillId="0" borderId="1" xfId="54" applyNumberFormat="1" applyFont="1" applyFill="1" applyBorder="1" applyAlignment="1" applyProtection="1">
      <alignment horizontal="center" vertical="center"/>
    </xf>
    <xf numFmtId="0" fontId="9" fillId="0" borderId="1" xfId="54" applyNumberFormat="1" applyFont="1" applyFill="1" applyBorder="1" applyAlignment="1" applyProtection="1">
      <alignment horizontal="center" vertical="center"/>
    </xf>
    <xf numFmtId="0" fontId="13" fillId="0" borderId="0" xfId="52" applyFill="1" applyAlignment="1">
      <alignment horizontal="center"/>
    </xf>
    <xf numFmtId="0" fontId="13" fillId="0" borderId="0" xfId="52" applyFill="1" applyAlignment="1">
      <alignment horizontal="left"/>
    </xf>
    <xf numFmtId="0" fontId="43" fillId="0" borderId="0" xfId="52" applyNumberFormat="1" applyFont="1" applyFill="1" applyAlignment="1" applyProtection="1">
      <alignment horizontal="center" vertical="center"/>
    </xf>
    <xf numFmtId="0" fontId="9" fillId="0" borderId="0" xfId="52" applyNumberFormat="1" applyFont="1" applyFill="1" applyAlignment="1" applyProtection="1">
      <alignment horizontal="center" vertical="center"/>
    </xf>
    <xf numFmtId="0" fontId="5" fillId="0" borderId="1" xfId="52" applyNumberFormat="1" applyFont="1" applyFill="1" applyBorder="1" applyAlignment="1" applyProtection="1">
      <alignment vertical="center"/>
    </xf>
    <xf numFmtId="10" fontId="9" fillId="0" borderId="1" xfId="52" applyNumberFormat="1" applyFont="1" applyFill="1" applyBorder="1" applyAlignment="1">
      <alignment horizontal="center" vertical="center"/>
    </xf>
    <xf numFmtId="0" fontId="9" fillId="0" borderId="1" xfId="52" applyNumberFormat="1" applyFont="1" applyFill="1" applyBorder="1" applyAlignment="1" applyProtection="1">
      <alignment vertical="center" wrapText="1"/>
    </xf>
    <xf numFmtId="0" fontId="5" fillId="0" borderId="1" xfId="52" applyNumberFormat="1" applyFont="1" applyFill="1" applyBorder="1" applyAlignment="1" applyProtection="1">
      <alignment vertical="center" wrapText="1"/>
    </xf>
    <xf numFmtId="3" fontId="13" fillId="0" borderId="0" xfId="54" applyNumberFormat="1" applyFill="1"/>
    <xf numFmtId="3" fontId="13" fillId="0" borderId="1" xfId="54" applyNumberFormat="1" applyFont="1" applyFill="1" applyBorder="1" applyAlignment="1" applyProtection="1">
      <alignment horizontal="center"/>
    </xf>
    <xf numFmtId="0" fontId="13" fillId="0" borderId="0" xfId="52" applyFill="1" applyAlignment="1">
      <alignment horizontal="center" vertical="center"/>
    </xf>
    <xf numFmtId="184" fontId="9" fillId="0" borderId="1" xfId="52" applyNumberFormat="1" applyFont="1" applyFill="1" applyBorder="1" applyAlignment="1" applyProtection="1">
      <alignment horizontal="center" vertical="center"/>
    </xf>
    <xf numFmtId="0" fontId="9" fillId="0" borderId="1" xfId="52" applyNumberFormat="1" applyFont="1" applyFill="1" applyBorder="1" applyAlignment="1" applyProtection="1">
      <alignment horizontal="left" vertical="center"/>
    </xf>
    <xf numFmtId="0" fontId="41" fillId="0" borderId="0" xfId="0" applyFont="1">
      <alignment vertical="center"/>
    </xf>
    <xf numFmtId="0" fontId="44" fillId="0" borderId="0" xfId="0" applyFont="1">
      <alignment vertical="center"/>
    </xf>
    <xf numFmtId="0" fontId="45" fillId="0" borderId="0" xfId="0" applyFont="1" applyAlignment="1">
      <alignment horizontal="center" vertical="center"/>
    </xf>
    <xf numFmtId="0" fontId="34" fillId="0" borderId="0" xfId="0" applyFont="1" applyAlignment="1">
      <alignment horizontal="center" vertical="center"/>
    </xf>
    <xf numFmtId="0" fontId="41" fillId="0" borderId="0" xfId="0" applyFont="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1999总决算_张掖市2017年财政收入预测分析表(高台县）_张掖市2018年大口径收入预算表" xfId="49"/>
    <cellStyle name="常规_2006年编报预算通知附表" xfId="50"/>
    <cellStyle name="常规_2008年预算表格_张掖市2017年财政收入预测分析表(高台县）_张掖市2018年大口径收入预算表" xfId="51"/>
    <cellStyle name="常规 4" xfId="52"/>
    <cellStyle name="常规 2 2" xfId="53"/>
    <cellStyle name="常规 2 3" xfId="54"/>
    <cellStyle name="常规 3" xfId="55"/>
    <cellStyle name="常规 2" xfId="56"/>
    <cellStyle name="常规_1999总决算_张掖市2018年大口径收入预算表"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tyles" Target="styles.xml"/><Relationship Id="rId36" Type="http://schemas.openxmlformats.org/officeDocument/2006/relationships/sharedStrings" Target="sharedStrings.xml"/><Relationship Id="rId35" Type="http://schemas.openxmlformats.org/officeDocument/2006/relationships/theme" Target="theme/theme1.xml"/><Relationship Id="rId34" Type="http://schemas.openxmlformats.org/officeDocument/2006/relationships/externalLink" Target="externalLinks/externalLink10.xml"/><Relationship Id="rId33" Type="http://schemas.openxmlformats.org/officeDocument/2006/relationships/externalLink" Target="externalLinks/externalLink9.xml"/><Relationship Id="rId32" Type="http://schemas.openxmlformats.org/officeDocument/2006/relationships/externalLink" Target="externalLinks/externalLink8.xml"/><Relationship Id="rId31" Type="http://schemas.openxmlformats.org/officeDocument/2006/relationships/externalLink" Target="externalLinks/externalLink7.xml"/><Relationship Id="rId30" Type="http://schemas.openxmlformats.org/officeDocument/2006/relationships/externalLink" Target="externalLinks/externalLink6.xml"/><Relationship Id="rId3" Type="http://schemas.openxmlformats.org/officeDocument/2006/relationships/worksheet" Target="worksheets/sheet3.xml"/><Relationship Id="rId29" Type="http://schemas.openxmlformats.org/officeDocument/2006/relationships/externalLink" Target="externalLinks/externalLink5.xml"/><Relationship Id="rId28" Type="http://schemas.openxmlformats.org/officeDocument/2006/relationships/externalLink" Target="externalLinks/externalLink4.xml"/><Relationship Id="rId27" Type="http://schemas.openxmlformats.org/officeDocument/2006/relationships/externalLink" Target="externalLinks/externalLink3.xml"/><Relationship Id="rId26" Type="http://schemas.openxmlformats.org/officeDocument/2006/relationships/externalLink" Target="externalLinks/externalLink2.xml"/><Relationship Id="rId25" Type="http://schemas.openxmlformats.org/officeDocument/2006/relationships/externalLink" Target="externalLinks/externalLink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ext3\&#40858;&#24378;\F\2025&#24180;\&#39044;&#31639;\&#24180;&#21021;&#39044;&#31639;\\\Server\home\huangxy\&#26700;&#38754;\&#27827;&#21271;&#30465;&#36130;&#25919;&#21381;\&#21327;&#21161;&#36130;&#25919;&#37096;&#24037;&#20316;&#21512;&#38598;\2019-5-7-&#21439;&#32423;\2019-6-10-&#28248;&#36130;&#31119;&#22320;-&#31639;&#36134;&#25913;&#21150;&#27861;\2019-7-4-&#31532;&#19971;&#38454;&#27573;&#65306;pb&#22797;&#26680;\2019&#24180;&#21439;&#32423;&#22522;&#26412;&#36130;&#21147;&#20445;&#38556;&#36716;&#31227;&#25903;&#20184;&#27979;&#31639;20190704(&#23450;&#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edia\user\ext3\&#40858;&#24378;\F\2025&#24180;\&#39044;&#31639;\&#24180;&#21021;&#39044;&#31639;\\&#36130;&#25919;&#20379;&#20859;&#20154;&#21592;&#36164;&#26009;\&#21439;&#30452;&#21333;&#20301;&#20379;&#20859;&#20154;&#21592;&#25968;&#25454;\&#30044;&#29287;&#31449;&#29992;&#34920;&#26684;&#24405;&#20837;.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coveredExternalLink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edia\user\ext3\&#40858;&#24378;\F\2025&#24180;\&#39044;&#31639;\&#24180;&#21021;&#39044;&#31639;\\\Server\F\2022&#24180;&#36164;&#26009;\2022&#24180;&#39044;&#31639;\F\2017&#24180;&#36164;&#26009;\2017&#24180;&#39044;&#31639;\&#27719;&#24635;&#39044;&#31639;\&#36130;&#25919;&#20379;&#20859;&#20154;&#21592;&#36164;&#26009;\&#21439;&#30452;&#21333;&#20301;&#20379;&#20859;&#20154;&#21592;&#25968;&#25454;\&#30044;&#29287;&#31449;&#29992;&#34920;&#26684;&#24405;&#2083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edia\user\ext3\&#40858;&#24378;\F\2025&#24180;\&#39044;&#31639;\&#24180;&#21021;&#39044;&#31639;\\\TRSERVER\&#26092;&#26376;&#25253;\2000&#26092;&#26376;&#25253;\10&#26376;\&#26092;&#26376;&#25253;(9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edia\user\ext3\&#40858;&#24378;\F\2025&#24180;\&#39044;&#31639;\&#24180;&#21021;&#39044;&#31639;\\\NTS01\jhc\unzipped\Eastern%20Airline%20FE\Spares\FILES\SMCTS2\SMCTSSP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edia\user\ext3\&#40858;&#24378;\F\2025&#24180;\&#39044;&#31639;\&#24180;&#21021;&#39044;&#31639;\\\Server1\&#39044;&#31639;&#31185;&#36164;&#26009;\2006&#24180;&#39044;&#31639;\&#26412;&#32423;&#39044;&#31639;\&#24180;&#32456;&#32467;&#31639;&#34920;(&#23450;&#31295;&#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edia\user\ext3\&#40858;&#24378;\F\2025&#24180;\&#39044;&#31639;\&#24180;&#21021;&#39044;&#31639;\\\TRSERVER\&#21439;&#24066;&#36164;&#26009;\WIN98\Desktop\&#25105;&#30340;&#20844;&#25991;&#21253;\My%20Documents\&#26092;&#26376;&#25253;(9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edia\user\ext3\&#40858;&#24378;\F\2025&#24180;\&#39044;&#31639;\&#24180;&#21021;&#39044;&#31639;\\\TRSERVER\&#26092;&#26376;&#25253;\2000&#26092;&#26376;&#25253;\10&#26376;\My%20Documents\&#26092;&#26376;&#25253;(9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结果表"/>
      <sheetName val="J01-1发文表"/>
      <sheetName val="J01-2发文表 (亿)"/>
      <sheetName val="J02-3加强财政管理"/>
      <sheetName val="J02-三保和付息补助"/>
      <sheetName val="F02-3改善均衡度奖励"/>
      <sheetName val="二、过渡表"/>
      <sheetName val="J02-三保和付息需求基数"/>
      <sheetName val="J02-2减税补助"/>
      <sheetName val="其他深度贫困地区"/>
      <sheetName val="G03-1均衡度奖励"/>
      <sheetName val="三、测算表"/>
      <sheetName val="C01-1工资运转"/>
      <sheetName val="C01-2民生"/>
      <sheetName val="G04省级努力程度"/>
      <sheetName val="G05财力分级表"/>
      <sheetName val="C02县级测算数据"/>
      <sheetName val="C03-2均衡度测算"/>
      <sheetName val="四、基础数据"/>
      <sheetName val="J01编码表"/>
      <sheetName val="J02分配因素"/>
      <sheetName val="J03标准"/>
      <sheetName val="J04-1分省基础数据"/>
      <sheetName val="J04-2分县基础数据"/>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月报"/>
      <sheetName val="汇总表"/>
      <sheetName val="汇总表 (简表)"/>
      <sheetName val="汇总表 (简表) (2)"/>
      <sheetName val="汇总"/>
      <sheetName val="人员经费表"/>
      <sheetName val="公用经费表"/>
      <sheetName val="附表"/>
      <sheetName val="科室小计"/>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旬报(格式)"/>
      <sheetName val="旬报 (3)"/>
      <sheetName val="旬报"/>
      <sheetName val="旬报(说明)"/>
      <sheetName val="月报"/>
      <sheetName val="月报 (2)"/>
      <sheetName val="月报 (3)"/>
      <sheetName val="月报(说明)"/>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sheetData sheetId="1"/>
      <sheetData sheetId="2"/>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月报"/>
      <sheetName val="Define"/>
      <sheetName val="旬报(格式)"/>
      <sheetName val="旬报 (3)"/>
      <sheetName val="旬报"/>
      <sheetName val="旬报(说明)"/>
      <sheetName val="月报 (2)"/>
      <sheetName val="月报 (3)"/>
      <sheetName val="月报(说明)"/>
      <sheetName val="汇总"/>
      <sheetName val="1沙河"/>
      <sheetName val="2新华"/>
      <sheetName val="3小屯"/>
      <sheetName val="4倪家营"/>
      <sheetName val="5蓼泉"/>
      <sheetName val="6平川 "/>
      <sheetName val="7鸭暖"/>
      <sheetName val="8板桥"/>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汇总表"/>
      <sheetName val="汇总表 (简表)"/>
      <sheetName val="汇总表 (简表) (2)"/>
      <sheetName val="汇总"/>
      <sheetName val="人员经费表"/>
      <sheetName val="公用经费表"/>
      <sheetName val="附表"/>
      <sheetName val="科室小计"/>
    </sheetNames>
    <sheetDataSet>
      <sheetData sheetId="0"/>
      <sheetData sheetId="1"/>
      <sheetData sheetId="2"/>
      <sheetData sheetId="3"/>
      <sheetData sheetId="4"/>
      <sheetData sheetId="5"/>
      <sheetData sheetId="6"/>
      <sheetData sheetId="7"/>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月报"/>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月报"/>
      <sheetName val="Define"/>
      <sheetName val="旬报(格式)"/>
      <sheetName val="旬报 (3)"/>
      <sheetName val="旬报"/>
      <sheetName val="旬报(说明)"/>
      <sheetName val="月报 (2)"/>
      <sheetName val="月报 (3)"/>
      <sheetName val="月报(说明)"/>
    </sheetNames>
    <sheetDataSet>
      <sheetData sheetId="0"/>
      <sheetData sheetId="1"/>
      <sheetData sheetId="2"/>
      <sheetData sheetId="3"/>
      <sheetData sheetId="4"/>
      <sheetData sheetId="5" refreshError="1"/>
      <sheetData sheetId="6"/>
      <sheetData sheetId="7"/>
      <sheetData sheetId="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110" zoomScaleNormal="110" workbookViewId="0">
      <selection activeCell="P19" sqref="P19"/>
    </sheetView>
  </sheetViews>
  <sheetFormatPr defaultColWidth="9" defaultRowHeight="13.5"/>
  <cols>
    <col min="4" max="4" width="9" customWidth="1"/>
    <col min="10" max="10" width="9" customWidth="1"/>
    <col min="14" max="14" width="11.1333333333333" customWidth="1"/>
    <col min="15" max="15" width="11.4666666666667" customWidth="1"/>
  </cols>
  <sheetData>
    <row r="1" s="301" customFormat="1" ht="39" customHeight="1" spans="1:15">
      <c r="A1" s="303" t="s">
        <v>0</v>
      </c>
      <c r="B1" s="303"/>
      <c r="C1" s="303"/>
      <c r="D1" s="303"/>
      <c r="E1" s="303"/>
      <c r="F1" s="303"/>
      <c r="G1" s="303"/>
      <c r="H1" s="303"/>
      <c r="I1" s="303"/>
      <c r="J1" s="303"/>
      <c r="K1" s="303"/>
      <c r="L1" s="303"/>
      <c r="M1" s="303"/>
      <c r="N1" s="303"/>
    </row>
    <row r="2" s="301" customFormat="1" ht="33" customHeight="1" spans="1:15">
      <c r="A2" s="304" t="s">
        <v>1</v>
      </c>
      <c r="B2" s="304"/>
      <c r="C2" s="304"/>
      <c r="D2" s="304"/>
      <c r="E2" s="304"/>
      <c r="F2" s="304"/>
      <c r="G2" s="304"/>
      <c r="H2" s="304"/>
      <c r="I2" s="304"/>
      <c r="J2" s="304"/>
      <c r="K2" s="304"/>
      <c r="L2" s="304"/>
      <c r="M2" s="304"/>
      <c r="N2" s="304"/>
    </row>
    <row r="3" s="301" customFormat="1" ht="20" customHeight="1" spans="1:15">
      <c r="A3" s="305" t="s">
        <v>2</v>
      </c>
      <c r="B3" s="305"/>
      <c r="C3" s="305"/>
      <c r="D3" s="305"/>
      <c r="E3" s="305"/>
      <c r="F3" s="305"/>
      <c r="G3" s="305"/>
      <c r="H3" s="305"/>
      <c r="I3" s="305"/>
      <c r="J3" s="305"/>
      <c r="K3" s="305"/>
      <c r="L3" s="305"/>
      <c r="M3" s="305"/>
      <c r="N3" s="305"/>
      <c r="O3" s="305"/>
    </row>
    <row r="4" s="301" customFormat="1" ht="20" customHeight="1" spans="1:15">
      <c r="A4" s="305" t="s">
        <v>3</v>
      </c>
      <c r="B4" s="305"/>
      <c r="C4" s="305"/>
      <c r="D4" s="305"/>
      <c r="E4" s="305"/>
      <c r="F4" s="305"/>
      <c r="G4" s="305"/>
      <c r="H4" s="305"/>
      <c r="I4" s="305"/>
      <c r="J4" s="305"/>
      <c r="K4" s="305"/>
      <c r="L4" s="305"/>
      <c r="M4" s="305"/>
      <c r="N4" s="305"/>
      <c r="O4" s="305"/>
    </row>
    <row r="5" s="301" customFormat="1" ht="20" customHeight="1" spans="1:15">
      <c r="A5" s="305" t="s">
        <v>4</v>
      </c>
      <c r="B5" s="305"/>
      <c r="C5" s="305"/>
      <c r="D5" s="305"/>
      <c r="E5" s="305"/>
      <c r="F5" s="305"/>
      <c r="G5" s="305"/>
      <c r="H5" s="305"/>
      <c r="I5" s="305"/>
      <c r="J5" s="305"/>
      <c r="K5" s="305"/>
      <c r="L5" s="305"/>
      <c r="M5" s="305"/>
      <c r="N5" s="305"/>
      <c r="O5" s="305"/>
    </row>
    <row r="6" s="301" customFormat="1" ht="20" customHeight="1" spans="1:15">
      <c r="A6" s="305" t="s">
        <v>5</v>
      </c>
      <c r="B6" s="305"/>
      <c r="C6" s="305"/>
      <c r="D6" s="305"/>
      <c r="E6" s="305"/>
      <c r="F6" s="305"/>
      <c r="G6" s="305"/>
      <c r="H6" s="305"/>
      <c r="I6" s="305"/>
      <c r="J6" s="305"/>
      <c r="K6" s="305"/>
      <c r="L6" s="305"/>
      <c r="M6" s="305"/>
      <c r="N6" s="305"/>
      <c r="O6" s="305"/>
    </row>
    <row r="7" s="301" customFormat="1" ht="20" customHeight="1" spans="1:15">
      <c r="A7" s="305" t="s">
        <v>6</v>
      </c>
      <c r="B7" s="305"/>
      <c r="C7" s="305"/>
      <c r="D7" s="305"/>
      <c r="E7" s="305"/>
      <c r="F7" s="305"/>
      <c r="G7" s="305"/>
      <c r="H7" s="305"/>
      <c r="I7" s="305"/>
      <c r="J7" s="305"/>
      <c r="K7" s="305"/>
      <c r="L7" s="305"/>
      <c r="M7" s="305"/>
      <c r="N7" s="305"/>
      <c r="O7" s="305"/>
    </row>
    <row r="8" s="302" customFormat="1" ht="20" customHeight="1" spans="1:15">
      <c r="A8" s="305" t="s">
        <v>7</v>
      </c>
      <c r="B8" s="305"/>
      <c r="C8" s="305"/>
      <c r="D8" s="305"/>
      <c r="E8" s="305"/>
      <c r="F8" s="305"/>
      <c r="G8" s="305"/>
      <c r="H8" s="305"/>
      <c r="I8" s="305"/>
      <c r="J8" s="305"/>
      <c r="K8" s="305"/>
      <c r="L8" s="305"/>
      <c r="M8" s="305"/>
      <c r="N8" s="305"/>
      <c r="O8" s="305"/>
    </row>
    <row r="9" s="302" customFormat="1" ht="20" customHeight="1" spans="1:15">
      <c r="A9" s="305" t="s">
        <v>8</v>
      </c>
      <c r="B9" s="305"/>
      <c r="C9" s="305"/>
      <c r="D9" s="305"/>
      <c r="E9" s="305"/>
      <c r="F9" s="305"/>
      <c r="G9" s="305"/>
      <c r="H9" s="305"/>
      <c r="I9" s="305"/>
      <c r="J9" s="305"/>
      <c r="K9" s="305"/>
      <c r="L9" s="305"/>
      <c r="M9" s="305"/>
      <c r="N9" s="305"/>
      <c r="O9" s="305"/>
    </row>
    <row r="10" s="301" customFormat="1" ht="20" customHeight="1" spans="1:15">
      <c r="A10" s="305" t="s">
        <v>9</v>
      </c>
      <c r="B10" s="305"/>
      <c r="C10" s="305"/>
      <c r="D10" s="305"/>
      <c r="E10" s="305"/>
      <c r="F10" s="305"/>
      <c r="G10" s="305"/>
      <c r="H10" s="305"/>
      <c r="I10" s="305"/>
      <c r="J10" s="305"/>
      <c r="K10" s="305"/>
      <c r="L10" s="305"/>
      <c r="M10" s="305"/>
      <c r="N10" s="305"/>
      <c r="O10" s="305"/>
    </row>
    <row r="11" s="301" customFormat="1" ht="20" customHeight="1" spans="1:15">
      <c r="A11" s="305" t="s">
        <v>10</v>
      </c>
      <c r="B11" s="305"/>
      <c r="C11" s="305"/>
      <c r="D11" s="305"/>
      <c r="E11" s="305"/>
      <c r="F11" s="305"/>
      <c r="G11" s="305"/>
      <c r="H11" s="305"/>
      <c r="I11" s="305"/>
      <c r="J11" s="305"/>
      <c r="K11" s="305"/>
      <c r="L11" s="305"/>
      <c r="M11" s="305"/>
      <c r="N11" s="305"/>
      <c r="O11" s="305"/>
    </row>
    <row r="12" s="301" customFormat="1" ht="33" customHeight="1" spans="1:15">
      <c r="A12" s="304" t="s">
        <v>11</v>
      </c>
      <c r="B12" s="304"/>
      <c r="C12" s="304"/>
      <c r="D12" s="304"/>
      <c r="E12" s="304"/>
      <c r="F12" s="304"/>
      <c r="G12" s="304"/>
      <c r="H12" s="304"/>
      <c r="I12" s="304"/>
      <c r="J12" s="304"/>
      <c r="K12" s="304"/>
      <c r="L12" s="304"/>
      <c r="M12" s="304"/>
      <c r="N12" s="304"/>
    </row>
    <row r="13" s="301" customFormat="1" ht="20" customHeight="1" spans="1:15">
      <c r="A13" s="305" t="s">
        <v>12</v>
      </c>
      <c r="B13" s="305"/>
      <c r="C13" s="305"/>
      <c r="D13" s="305"/>
      <c r="E13" s="305"/>
      <c r="F13" s="305"/>
      <c r="G13" s="305"/>
      <c r="H13" s="305"/>
      <c r="I13" s="305"/>
      <c r="J13" s="305"/>
      <c r="K13" s="305"/>
      <c r="L13" s="305"/>
      <c r="M13" s="305"/>
      <c r="N13" s="305"/>
      <c r="O13" s="305"/>
    </row>
    <row r="14" s="301" customFormat="1" ht="20" customHeight="1" spans="1:15">
      <c r="A14" s="305" t="s">
        <v>13</v>
      </c>
      <c r="B14" s="305"/>
      <c r="C14" s="305"/>
      <c r="D14" s="305"/>
      <c r="E14" s="305"/>
      <c r="F14" s="305"/>
      <c r="G14" s="305"/>
      <c r="H14" s="305"/>
      <c r="I14" s="305"/>
      <c r="J14" s="305"/>
      <c r="K14" s="305"/>
      <c r="L14" s="305"/>
      <c r="M14" s="305"/>
      <c r="N14" s="305"/>
      <c r="O14" s="305"/>
    </row>
    <row r="15" s="301" customFormat="1" ht="20" customHeight="1" spans="1:15">
      <c r="A15" s="305" t="s">
        <v>14</v>
      </c>
      <c r="B15" s="305"/>
      <c r="C15" s="305"/>
      <c r="D15" s="305"/>
      <c r="E15" s="305"/>
      <c r="F15" s="305"/>
      <c r="G15" s="305"/>
      <c r="H15" s="305"/>
      <c r="I15" s="305"/>
      <c r="J15" s="305"/>
      <c r="K15" s="305"/>
      <c r="L15" s="305"/>
      <c r="M15" s="305"/>
      <c r="N15" s="305"/>
      <c r="O15" s="305"/>
    </row>
    <row r="16" s="301" customFormat="1" ht="20" customHeight="1" spans="1:15">
      <c r="A16" s="305" t="s">
        <v>15</v>
      </c>
      <c r="B16" s="305"/>
      <c r="C16" s="305"/>
      <c r="D16" s="305"/>
      <c r="E16" s="305"/>
      <c r="F16" s="305"/>
      <c r="G16" s="305"/>
      <c r="H16" s="305"/>
      <c r="I16" s="305"/>
      <c r="J16" s="305"/>
      <c r="K16" s="305"/>
      <c r="L16" s="305"/>
      <c r="M16" s="305"/>
      <c r="N16" s="305"/>
      <c r="O16" s="305"/>
    </row>
    <row r="17" s="301" customFormat="1" ht="20" customHeight="1" spans="1:15">
      <c r="A17" s="305" t="s">
        <v>16</v>
      </c>
      <c r="B17" s="305"/>
      <c r="C17" s="305"/>
      <c r="D17" s="305"/>
      <c r="E17" s="305"/>
      <c r="F17" s="305"/>
      <c r="G17" s="305"/>
      <c r="H17" s="305"/>
      <c r="I17" s="305"/>
      <c r="J17" s="305"/>
      <c r="K17" s="305"/>
      <c r="L17" s="305"/>
      <c r="M17" s="305"/>
      <c r="N17" s="305"/>
      <c r="O17" s="305"/>
    </row>
    <row r="18" s="301" customFormat="1" ht="20" customHeight="1" spans="1:15">
      <c r="A18" s="305" t="s">
        <v>17</v>
      </c>
      <c r="B18" s="305"/>
      <c r="C18" s="305"/>
      <c r="D18" s="305"/>
      <c r="E18" s="305"/>
      <c r="F18" s="305"/>
      <c r="G18" s="305"/>
      <c r="H18" s="305"/>
      <c r="I18" s="305"/>
      <c r="J18" s="305"/>
      <c r="K18" s="305"/>
      <c r="L18" s="305"/>
      <c r="M18" s="305"/>
      <c r="N18" s="305"/>
      <c r="O18" s="305"/>
    </row>
    <row r="19" s="301" customFormat="1" ht="20" customHeight="1" spans="1:15">
      <c r="A19" s="305" t="s">
        <v>18</v>
      </c>
      <c r="B19" s="305"/>
      <c r="C19" s="305"/>
      <c r="D19" s="305"/>
      <c r="E19" s="305"/>
      <c r="F19" s="305"/>
      <c r="G19" s="305"/>
      <c r="H19" s="305"/>
      <c r="I19" s="305"/>
      <c r="J19" s="305"/>
      <c r="K19" s="305"/>
      <c r="L19" s="305"/>
      <c r="M19" s="305"/>
      <c r="N19" s="305"/>
      <c r="O19" s="305"/>
    </row>
    <row r="20" s="301" customFormat="1" ht="20" customHeight="1" spans="1:15">
      <c r="A20" s="305" t="s">
        <v>19</v>
      </c>
      <c r="B20" s="305"/>
      <c r="C20" s="305"/>
      <c r="D20" s="305"/>
      <c r="E20" s="305"/>
      <c r="F20" s="305"/>
      <c r="G20" s="305"/>
      <c r="H20" s="305"/>
      <c r="I20" s="305"/>
      <c r="J20" s="305"/>
      <c r="K20" s="305"/>
      <c r="L20" s="305"/>
      <c r="M20" s="305"/>
      <c r="N20" s="305"/>
      <c r="O20" s="305"/>
    </row>
    <row r="21" s="301" customFormat="1" ht="20" customHeight="1" spans="1:15">
      <c r="A21" s="305" t="s">
        <v>20</v>
      </c>
      <c r="B21" s="305"/>
      <c r="C21" s="305"/>
      <c r="D21" s="305"/>
      <c r="E21" s="305"/>
      <c r="F21" s="305"/>
      <c r="G21" s="305"/>
      <c r="H21" s="305"/>
      <c r="I21" s="305"/>
      <c r="J21" s="305"/>
      <c r="K21" s="305"/>
      <c r="L21" s="305"/>
      <c r="M21" s="305"/>
      <c r="N21" s="305"/>
      <c r="O21" s="305"/>
    </row>
    <row r="22" s="301" customFormat="1" ht="20" customHeight="1" spans="1:15">
      <c r="A22" s="305" t="s">
        <v>21</v>
      </c>
      <c r="B22" s="305"/>
      <c r="C22" s="305"/>
      <c r="D22" s="305"/>
      <c r="E22" s="305"/>
      <c r="F22" s="305"/>
      <c r="G22" s="305"/>
      <c r="H22" s="305"/>
      <c r="I22" s="305"/>
      <c r="J22" s="305"/>
      <c r="K22" s="305"/>
      <c r="L22" s="305"/>
      <c r="M22" s="305"/>
      <c r="N22" s="305"/>
      <c r="O22" s="305"/>
    </row>
    <row r="23" s="113" customFormat="1" ht="20" customHeight="1" spans="1:15">
      <c r="A23" s="305" t="s">
        <v>22</v>
      </c>
      <c r="B23" s="305"/>
      <c r="C23" s="305"/>
      <c r="D23" s="305"/>
      <c r="E23" s="305"/>
      <c r="F23" s="305"/>
      <c r="G23" s="305"/>
      <c r="H23" s="305"/>
      <c r="I23" s="305"/>
      <c r="J23" s="305"/>
      <c r="K23" s="305"/>
      <c r="L23" s="305"/>
      <c r="M23" s="305"/>
      <c r="N23" s="305"/>
      <c r="O23" s="305"/>
    </row>
    <row r="24" s="113" customFormat="1" ht="20" customHeight="1" spans="1:15">
      <c r="A24" s="305" t="s">
        <v>23</v>
      </c>
      <c r="B24" s="305"/>
      <c r="C24" s="305"/>
      <c r="D24" s="305"/>
      <c r="E24" s="305"/>
      <c r="F24" s="305"/>
      <c r="G24" s="305"/>
      <c r="H24" s="305"/>
      <c r="I24" s="305"/>
      <c r="J24" s="305"/>
      <c r="K24" s="305"/>
      <c r="L24" s="305"/>
      <c r="M24" s="305"/>
      <c r="N24" s="305"/>
      <c r="O24" s="305"/>
    </row>
  </sheetData>
  <mergeCells count="24">
    <mergeCell ref="A1:N1"/>
    <mergeCell ref="A2:N2"/>
    <mergeCell ref="A3:O3"/>
    <mergeCell ref="A4:O4"/>
    <mergeCell ref="A5:O5"/>
    <mergeCell ref="A6:O6"/>
    <mergeCell ref="A7:O7"/>
    <mergeCell ref="A8:O8"/>
    <mergeCell ref="A9:O9"/>
    <mergeCell ref="A10:O10"/>
    <mergeCell ref="A11:O11"/>
    <mergeCell ref="A12:N12"/>
    <mergeCell ref="A13:O13"/>
    <mergeCell ref="A14:O14"/>
    <mergeCell ref="A15:O15"/>
    <mergeCell ref="A16:O16"/>
    <mergeCell ref="A17:O17"/>
    <mergeCell ref="A18:O18"/>
    <mergeCell ref="A19:O19"/>
    <mergeCell ref="A20:O20"/>
    <mergeCell ref="A21:O21"/>
    <mergeCell ref="A22:O22"/>
    <mergeCell ref="A23:O23"/>
    <mergeCell ref="A24:O24"/>
  </mergeCells>
  <pageMargins left="1.10208333333333" right="0.472222222222222" top="0.747916666666667" bottom="0.196527777777778" header="0.5" footer="0.275"/>
  <pageSetup paperSize="9" scale="94"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showGridLines="0" showZeros="0" workbookViewId="0">
      <selection activeCell="M8" sqref="M8:M9"/>
    </sheetView>
  </sheetViews>
  <sheetFormatPr defaultColWidth="12.125" defaultRowHeight="15.6" customHeight="1" outlineLevelCol="7"/>
  <cols>
    <col min="1" max="1" width="33.75" style="196" customWidth="1"/>
    <col min="2" max="2" width="10.25" style="196" customWidth="1"/>
    <col min="3" max="3" width="16.25" style="196" customWidth="1"/>
    <col min="4" max="4" width="10.25" style="196" customWidth="1"/>
    <col min="5" max="5" width="34" style="196" customWidth="1"/>
    <col min="6" max="6" width="10.25" style="196" customWidth="1"/>
    <col min="7" max="7" width="15.125" style="196" customWidth="1"/>
    <col min="8" max="8" width="8.875" style="269" customWidth="1"/>
    <col min="9" max="259" width="12.125" style="196"/>
    <col min="260" max="260" width="34.25" style="196" customWidth="1"/>
    <col min="261" max="261" width="26" style="196" customWidth="1"/>
    <col min="262" max="262" width="34.25" style="196" customWidth="1"/>
    <col min="263" max="263" width="26" style="196" customWidth="1"/>
    <col min="264" max="515" width="12.125" style="196"/>
    <col min="516" max="516" width="34.25" style="196" customWidth="1"/>
    <col min="517" max="517" width="26" style="196" customWidth="1"/>
    <col min="518" max="518" width="34.25" style="196" customWidth="1"/>
    <col min="519" max="519" width="26" style="196" customWidth="1"/>
    <col min="520" max="771" width="12.125" style="196"/>
    <col min="772" max="772" width="34.25" style="196" customWidth="1"/>
    <col min="773" max="773" width="26" style="196" customWidth="1"/>
    <col min="774" max="774" width="34.25" style="196" customWidth="1"/>
    <col min="775" max="775" width="26" style="196" customWidth="1"/>
    <col min="776" max="1027" width="12.125" style="196"/>
    <col min="1028" max="1028" width="34.25" style="196" customWidth="1"/>
    <col min="1029" max="1029" width="26" style="196" customWidth="1"/>
    <col min="1030" max="1030" width="34.25" style="196" customWidth="1"/>
    <col min="1031" max="1031" width="26" style="196" customWidth="1"/>
    <col min="1032" max="1283" width="12.125" style="196"/>
    <col min="1284" max="1284" width="34.25" style="196" customWidth="1"/>
    <col min="1285" max="1285" width="26" style="196" customWidth="1"/>
    <col min="1286" max="1286" width="34.25" style="196" customWidth="1"/>
    <col min="1287" max="1287" width="26" style="196" customWidth="1"/>
    <col min="1288" max="1539" width="12.125" style="196"/>
    <col min="1540" max="1540" width="34.25" style="196" customWidth="1"/>
    <col min="1541" max="1541" width="26" style="196" customWidth="1"/>
    <col min="1542" max="1542" width="34.25" style="196" customWidth="1"/>
    <col min="1543" max="1543" width="26" style="196" customWidth="1"/>
    <col min="1544" max="1795" width="12.125" style="196"/>
    <col min="1796" max="1796" width="34.25" style="196" customWidth="1"/>
    <col min="1797" max="1797" width="26" style="196" customWidth="1"/>
    <col min="1798" max="1798" width="34.25" style="196" customWidth="1"/>
    <col min="1799" max="1799" width="26" style="196" customWidth="1"/>
    <col min="1800" max="2051" width="12.125" style="196"/>
    <col min="2052" max="2052" width="34.25" style="196" customWidth="1"/>
    <col min="2053" max="2053" width="26" style="196" customWidth="1"/>
    <col min="2054" max="2054" width="34.25" style="196" customWidth="1"/>
    <col min="2055" max="2055" width="26" style="196" customWidth="1"/>
    <col min="2056" max="2307" width="12.125" style="196"/>
    <col min="2308" max="2308" width="34.25" style="196" customWidth="1"/>
    <col min="2309" max="2309" width="26" style="196" customWidth="1"/>
    <col min="2310" max="2310" width="34.25" style="196" customWidth="1"/>
    <col min="2311" max="2311" width="26" style="196" customWidth="1"/>
    <col min="2312" max="2563" width="12.125" style="196"/>
    <col min="2564" max="2564" width="34.25" style="196" customWidth="1"/>
    <col min="2565" max="2565" width="26" style="196" customWidth="1"/>
    <col min="2566" max="2566" width="34.25" style="196" customWidth="1"/>
    <col min="2567" max="2567" width="26" style="196" customWidth="1"/>
    <col min="2568" max="2819" width="12.125" style="196"/>
    <col min="2820" max="2820" width="34.25" style="196" customWidth="1"/>
    <col min="2821" max="2821" width="26" style="196" customWidth="1"/>
    <col min="2822" max="2822" width="34.25" style="196" customWidth="1"/>
    <col min="2823" max="2823" width="26" style="196" customWidth="1"/>
    <col min="2824" max="3075" width="12.125" style="196"/>
    <col min="3076" max="3076" width="34.25" style="196" customWidth="1"/>
    <col min="3077" max="3077" width="26" style="196" customWidth="1"/>
    <col min="3078" max="3078" width="34.25" style="196" customWidth="1"/>
    <col min="3079" max="3079" width="26" style="196" customWidth="1"/>
    <col min="3080" max="3331" width="12.125" style="196"/>
    <col min="3332" max="3332" width="34.25" style="196" customWidth="1"/>
    <col min="3333" max="3333" width="26" style="196" customWidth="1"/>
    <col min="3334" max="3334" width="34.25" style="196" customWidth="1"/>
    <col min="3335" max="3335" width="26" style="196" customWidth="1"/>
    <col min="3336" max="3587" width="12.125" style="196"/>
    <col min="3588" max="3588" width="34.25" style="196" customWidth="1"/>
    <col min="3589" max="3589" width="26" style="196" customWidth="1"/>
    <col min="3590" max="3590" width="34.25" style="196" customWidth="1"/>
    <col min="3591" max="3591" width="26" style="196" customWidth="1"/>
    <col min="3592" max="3843" width="12.125" style="196"/>
    <col min="3844" max="3844" width="34.25" style="196" customWidth="1"/>
    <col min="3845" max="3845" width="26" style="196" customWidth="1"/>
    <col min="3846" max="3846" width="34.25" style="196" customWidth="1"/>
    <col min="3847" max="3847" width="26" style="196" customWidth="1"/>
    <col min="3848" max="4099" width="12.125" style="196"/>
    <col min="4100" max="4100" width="34.25" style="196" customWidth="1"/>
    <col min="4101" max="4101" width="26" style="196" customWidth="1"/>
    <col min="4102" max="4102" width="34.25" style="196" customWidth="1"/>
    <col min="4103" max="4103" width="26" style="196" customWidth="1"/>
    <col min="4104" max="4355" width="12.125" style="196"/>
    <col min="4356" max="4356" width="34.25" style="196" customWidth="1"/>
    <col min="4357" max="4357" width="26" style="196" customWidth="1"/>
    <col min="4358" max="4358" width="34.25" style="196" customWidth="1"/>
    <col min="4359" max="4359" width="26" style="196" customWidth="1"/>
    <col min="4360" max="4611" width="12.125" style="196"/>
    <col min="4612" max="4612" width="34.25" style="196" customWidth="1"/>
    <col min="4613" max="4613" width="26" style="196" customWidth="1"/>
    <col min="4614" max="4614" width="34.25" style="196" customWidth="1"/>
    <col min="4615" max="4615" width="26" style="196" customWidth="1"/>
    <col min="4616" max="4867" width="12.125" style="196"/>
    <col min="4868" max="4868" width="34.25" style="196" customWidth="1"/>
    <col min="4869" max="4869" width="26" style="196" customWidth="1"/>
    <col min="4870" max="4870" width="34.25" style="196" customWidth="1"/>
    <col min="4871" max="4871" width="26" style="196" customWidth="1"/>
    <col min="4872" max="5123" width="12.125" style="196"/>
    <col min="5124" max="5124" width="34.25" style="196" customWidth="1"/>
    <col min="5125" max="5125" width="26" style="196" customWidth="1"/>
    <col min="5126" max="5126" width="34.25" style="196" customWidth="1"/>
    <col min="5127" max="5127" width="26" style="196" customWidth="1"/>
    <col min="5128" max="5379" width="12.125" style="196"/>
    <col min="5380" max="5380" width="34.25" style="196" customWidth="1"/>
    <col min="5381" max="5381" width="26" style="196" customWidth="1"/>
    <col min="5382" max="5382" width="34.25" style="196" customWidth="1"/>
    <col min="5383" max="5383" width="26" style="196" customWidth="1"/>
    <col min="5384" max="5635" width="12.125" style="196"/>
    <col min="5636" max="5636" width="34.25" style="196" customWidth="1"/>
    <col min="5637" max="5637" width="26" style="196" customWidth="1"/>
    <col min="5638" max="5638" width="34.25" style="196" customWidth="1"/>
    <col min="5639" max="5639" width="26" style="196" customWidth="1"/>
    <col min="5640" max="5891" width="12.125" style="196"/>
    <col min="5892" max="5892" width="34.25" style="196" customWidth="1"/>
    <col min="5893" max="5893" width="26" style="196" customWidth="1"/>
    <col min="5894" max="5894" width="34.25" style="196" customWidth="1"/>
    <col min="5895" max="5895" width="26" style="196" customWidth="1"/>
    <col min="5896" max="6147" width="12.125" style="196"/>
    <col min="6148" max="6148" width="34.25" style="196" customWidth="1"/>
    <col min="6149" max="6149" width="26" style="196" customWidth="1"/>
    <col min="6150" max="6150" width="34.25" style="196" customWidth="1"/>
    <col min="6151" max="6151" width="26" style="196" customWidth="1"/>
    <col min="6152" max="6403" width="12.125" style="196"/>
    <col min="6404" max="6404" width="34.25" style="196" customWidth="1"/>
    <col min="6405" max="6405" width="26" style="196" customWidth="1"/>
    <col min="6406" max="6406" width="34.25" style="196" customWidth="1"/>
    <col min="6407" max="6407" width="26" style="196" customWidth="1"/>
    <col min="6408" max="6659" width="12.125" style="196"/>
    <col min="6660" max="6660" width="34.25" style="196" customWidth="1"/>
    <col min="6661" max="6661" width="26" style="196" customWidth="1"/>
    <col min="6662" max="6662" width="34.25" style="196" customWidth="1"/>
    <col min="6663" max="6663" width="26" style="196" customWidth="1"/>
    <col min="6664" max="6915" width="12.125" style="196"/>
    <col min="6916" max="6916" width="34.25" style="196" customWidth="1"/>
    <col min="6917" max="6917" width="26" style="196" customWidth="1"/>
    <col min="6918" max="6918" width="34.25" style="196" customWidth="1"/>
    <col min="6919" max="6919" width="26" style="196" customWidth="1"/>
    <col min="6920" max="7171" width="12.125" style="196"/>
    <col min="7172" max="7172" width="34.25" style="196" customWidth="1"/>
    <col min="7173" max="7173" width="26" style="196" customWidth="1"/>
    <col min="7174" max="7174" width="34.25" style="196" customWidth="1"/>
    <col min="7175" max="7175" width="26" style="196" customWidth="1"/>
    <col min="7176" max="7427" width="12.125" style="196"/>
    <col min="7428" max="7428" width="34.25" style="196" customWidth="1"/>
    <col min="7429" max="7429" width="26" style="196" customWidth="1"/>
    <col min="7430" max="7430" width="34.25" style="196" customWidth="1"/>
    <col min="7431" max="7431" width="26" style="196" customWidth="1"/>
    <col min="7432" max="7683" width="12.125" style="196"/>
    <col min="7684" max="7684" width="34.25" style="196" customWidth="1"/>
    <col min="7685" max="7685" width="26" style="196" customWidth="1"/>
    <col min="7686" max="7686" width="34.25" style="196" customWidth="1"/>
    <col min="7687" max="7687" width="26" style="196" customWidth="1"/>
    <col min="7688" max="7939" width="12.125" style="196"/>
    <col min="7940" max="7940" width="34.25" style="196" customWidth="1"/>
    <col min="7941" max="7941" width="26" style="196" customWidth="1"/>
    <col min="7942" max="7942" width="34.25" style="196" customWidth="1"/>
    <col min="7943" max="7943" width="26" style="196" customWidth="1"/>
    <col min="7944" max="8195" width="12.125" style="196"/>
    <col min="8196" max="8196" width="34.25" style="196" customWidth="1"/>
    <col min="8197" max="8197" width="26" style="196" customWidth="1"/>
    <col min="8198" max="8198" width="34.25" style="196" customWidth="1"/>
    <col min="8199" max="8199" width="26" style="196" customWidth="1"/>
    <col min="8200" max="8451" width="12.125" style="196"/>
    <col min="8452" max="8452" width="34.25" style="196" customWidth="1"/>
    <col min="8453" max="8453" width="26" style="196" customWidth="1"/>
    <col min="8454" max="8454" width="34.25" style="196" customWidth="1"/>
    <col min="8455" max="8455" width="26" style="196" customWidth="1"/>
    <col min="8456" max="8707" width="12.125" style="196"/>
    <col min="8708" max="8708" width="34.25" style="196" customWidth="1"/>
    <col min="8709" max="8709" width="26" style="196" customWidth="1"/>
    <col min="8710" max="8710" width="34.25" style="196" customWidth="1"/>
    <col min="8711" max="8711" width="26" style="196" customWidth="1"/>
    <col min="8712" max="8963" width="12.125" style="196"/>
    <col min="8964" max="8964" width="34.25" style="196" customWidth="1"/>
    <col min="8965" max="8965" width="26" style="196" customWidth="1"/>
    <col min="8966" max="8966" width="34.25" style="196" customWidth="1"/>
    <col min="8967" max="8967" width="26" style="196" customWidth="1"/>
    <col min="8968" max="9219" width="12.125" style="196"/>
    <col min="9220" max="9220" width="34.25" style="196" customWidth="1"/>
    <col min="9221" max="9221" width="26" style="196" customWidth="1"/>
    <col min="9222" max="9222" width="34.25" style="196" customWidth="1"/>
    <col min="9223" max="9223" width="26" style="196" customWidth="1"/>
    <col min="9224" max="9475" width="12.125" style="196"/>
    <col min="9476" max="9476" width="34.25" style="196" customWidth="1"/>
    <col min="9477" max="9477" width="26" style="196" customWidth="1"/>
    <col min="9478" max="9478" width="34.25" style="196" customWidth="1"/>
    <col min="9479" max="9479" width="26" style="196" customWidth="1"/>
    <col min="9480" max="9731" width="12.125" style="196"/>
    <col min="9732" max="9732" width="34.25" style="196" customWidth="1"/>
    <col min="9733" max="9733" width="26" style="196" customWidth="1"/>
    <col min="9734" max="9734" width="34.25" style="196" customWidth="1"/>
    <col min="9735" max="9735" width="26" style="196" customWidth="1"/>
    <col min="9736" max="9987" width="12.125" style="196"/>
    <col min="9988" max="9988" width="34.25" style="196" customWidth="1"/>
    <col min="9989" max="9989" width="26" style="196" customWidth="1"/>
    <col min="9990" max="9990" width="34.25" style="196" customWidth="1"/>
    <col min="9991" max="9991" width="26" style="196" customWidth="1"/>
    <col min="9992" max="10243" width="12.125" style="196"/>
    <col min="10244" max="10244" width="34.25" style="196" customWidth="1"/>
    <col min="10245" max="10245" width="26" style="196" customWidth="1"/>
    <col min="10246" max="10246" width="34.25" style="196" customWidth="1"/>
    <col min="10247" max="10247" width="26" style="196" customWidth="1"/>
    <col min="10248" max="10499" width="12.125" style="196"/>
    <col min="10500" max="10500" width="34.25" style="196" customWidth="1"/>
    <col min="10501" max="10501" width="26" style="196" customWidth="1"/>
    <col min="10502" max="10502" width="34.25" style="196" customWidth="1"/>
    <col min="10503" max="10503" width="26" style="196" customWidth="1"/>
    <col min="10504" max="10755" width="12.125" style="196"/>
    <col min="10756" max="10756" width="34.25" style="196" customWidth="1"/>
    <col min="10757" max="10757" width="26" style="196" customWidth="1"/>
    <col min="10758" max="10758" width="34.25" style="196" customWidth="1"/>
    <col min="10759" max="10759" width="26" style="196" customWidth="1"/>
    <col min="10760" max="11011" width="12.125" style="196"/>
    <col min="11012" max="11012" width="34.25" style="196" customWidth="1"/>
    <col min="11013" max="11013" width="26" style="196" customWidth="1"/>
    <col min="11014" max="11014" width="34.25" style="196" customWidth="1"/>
    <col min="11015" max="11015" width="26" style="196" customWidth="1"/>
    <col min="11016" max="11267" width="12.125" style="196"/>
    <col min="11268" max="11268" width="34.25" style="196" customWidth="1"/>
    <col min="11269" max="11269" width="26" style="196" customWidth="1"/>
    <col min="11270" max="11270" width="34.25" style="196" customWidth="1"/>
    <col min="11271" max="11271" width="26" style="196" customWidth="1"/>
    <col min="11272" max="11523" width="12.125" style="196"/>
    <col min="11524" max="11524" width="34.25" style="196" customWidth="1"/>
    <col min="11525" max="11525" width="26" style="196" customWidth="1"/>
    <col min="11526" max="11526" width="34.25" style="196" customWidth="1"/>
    <col min="11527" max="11527" width="26" style="196" customWidth="1"/>
    <col min="11528" max="11779" width="12.125" style="196"/>
    <col min="11780" max="11780" width="34.25" style="196" customWidth="1"/>
    <col min="11781" max="11781" width="26" style="196" customWidth="1"/>
    <col min="11782" max="11782" width="34.25" style="196" customWidth="1"/>
    <col min="11783" max="11783" width="26" style="196" customWidth="1"/>
    <col min="11784" max="12035" width="12.125" style="196"/>
    <col min="12036" max="12036" width="34.25" style="196" customWidth="1"/>
    <col min="12037" max="12037" width="26" style="196" customWidth="1"/>
    <col min="12038" max="12038" width="34.25" style="196" customWidth="1"/>
    <col min="12039" max="12039" width="26" style="196" customWidth="1"/>
    <col min="12040" max="12291" width="12.125" style="196"/>
    <col min="12292" max="12292" width="34.25" style="196" customWidth="1"/>
    <col min="12293" max="12293" width="26" style="196" customWidth="1"/>
    <col min="12294" max="12294" width="34.25" style="196" customWidth="1"/>
    <col min="12295" max="12295" width="26" style="196" customWidth="1"/>
    <col min="12296" max="12547" width="12.125" style="196"/>
    <col min="12548" max="12548" width="34.25" style="196" customWidth="1"/>
    <col min="12549" max="12549" width="26" style="196" customWidth="1"/>
    <col min="12550" max="12550" width="34.25" style="196" customWidth="1"/>
    <col min="12551" max="12551" width="26" style="196" customWidth="1"/>
    <col min="12552" max="12803" width="12.125" style="196"/>
    <col min="12804" max="12804" width="34.25" style="196" customWidth="1"/>
    <col min="12805" max="12805" width="26" style="196" customWidth="1"/>
    <col min="12806" max="12806" width="34.25" style="196" customWidth="1"/>
    <col min="12807" max="12807" width="26" style="196" customWidth="1"/>
    <col min="12808" max="13059" width="12.125" style="196"/>
    <col min="13060" max="13060" width="34.25" style="196" customWidth="1"/>
    <col min="13061" max="13061" width="26" style="196" customWidth="1"/>
    <col min="13062" max="13062" width="34.25" style="196" customWidth="1"/>
    <col min="13063" max="13063" width="26" style="196" customWidth="1"/>
    <col min="13064" max="13315" width="12.125" style="196"/>
    <col min="13316" max="13316" width="34.25" style="196" customWidth="1"/>
    <col min="13317" max="13317" width="26" style="196" customWidth="1"/>
    <col min="13318" max="13318" width="34.25" style="196" customWidth="1"/>
    <col min="13319" max="13319" width="26" style="196" customWidth="1"/>
    <col min="13320" max="13571" width="12.125" style="196"/>
    <col min="13572" max="13572" width="34.25" style="196" customWidth="1"/>
    <col min="13573" max="13573" width="26" style="196" customWidth="1"/>
    <col min="13574" max="13574" width="34.25" style="196" customWidth="1"/>
    <col min="13575" max="13575" width="26" style="196" customWidth="1"/>
    <col min="13576" max="13827" width="12.125" style="196"/>
    <col min="13828" max="13828" width="34.25" style="196" customWidth="1"/>
    <col min="13829" max="13829" width="26" style="196" customWidth="1"/>
    <col min="13830" max="13830" width="34.25" style="196" customWidth="1"/>
    <col min="13831" max="13831" width="26" style="196" customWidth="1"/>
    <col min="13832" max="14083" width="12.125" style="196"/>
    <col min="14084" max="14084" width="34.25" style="196" customWidth="1"/>
    <col min="14085" max="14085" width="26" style="196" customWidth="1"/>
    <col min="14086" max="14086" width="34.25" style="196" customWidth="1"/>
    <col min="14087" max="14087" width="26" style="196" customWidth="1"/>
    <col min="14088" max="14339" width="12.125" style="196"/>
    <col min="14340" max="14340" width="34.25" style="196" customWidth="1"/>
    <col min="14341" max="14341" width="26" style="196" customWidth="1"/>
    <col min="14342" max="14342" width="34.25" style="196" customWidth="1"/>
    <col min="14343" max="14343" width="26" style="196" customWidth="1"/>
    <col min="14344" max="14595" width="12.125" style="196"/>
    <col min="14596" max="14596" width="34.25" style="196" customWidth="1"/>
    <col min="14597" max="14597" width="26" style="196" customWidth="1"/>
    <col min="14598" max="14598" width="34.25" style="196" customWidth="1"/>
    <col min="14599" max="14599" width="26" style="196" customWidth="1"/>
    <col min="14600" max="14851" width="12.125" style="196"/>
    <col min="14852" max="14852" width="34.25" style="196" customWidth="1"/>
    <col min="14853" max="14853" width="26" style="196" customWidth="1"/>
    <col min="14854" max="14854" width="34.25" style="196" customWidth="1"/>
    <col min="14855" max="14855" width="26" style="196" customWidth="1"/>
    <col min="14856" max="15107" width="12.125" style="196"/>
    <col min="15108" max="15108" width="34.25" style="196" customWidth="1"/>
    <col min="15109" max="15109" width="26" style="196" customWidth="1"/>
    <col min="15110" max="15110" width="34.25" style="196" customWidth="1"/>
    <col min="15111" max="15111" width="26" style="196" customWidth="1"/>
    <col min="15112" max="15363" width="12.125" style="196"/>
    <col min="15364" max="15364" width="34.25" style="196" customWidth="1"/>
    <col min="15365" max="15365" width="26" style="196" customWidth="1"/>
    <col min="15366" max="15366" width="34.25" style="196" customWidth="1"/>
    <col min="15367" max="15367" width="26" style="196" customWidth="1"/>
    <col min="15368" max="15619" width="12.125" style="196"/>
    <col min="15620" max="15620" width="34.25" style="196" customWidth="1"/>
    <col min="15621" max="15621" width="26" style="196" customWidth="1"/>
    <col min="15622" max="15622" width="34.25" style="196" customWidth="1"/>
    <col min="15623" max="15623" width="26" style="196" customWidth="1"/>
    <col min="15624" max="15875" width="12.125" style="196"/>
    <col min="15876" max="15876" width="34.25" style="196" customWidth="1"/>
    <col min="15877" max="15877" width="26" style="196" customWidth="1"/>
    <col min="15878" max="15878" width="34.25" style="196" customWidth="1"/>
    <col min="15879" max="15879" width="26" style="196" customWidth="1"/>
    <col min="15880" max="16131" width="12.125" style="196"/>
    <col min="16132" max="16132" width="34.25" style="196" customWidth="1"/>
    <col min="16133" max="16133" width="26" style="196" customWidth="1"/>
    <col min="16134" max="16134" width="34.25" style="196" customWidth="1"/>
    <col min="16135" max="16135" width="26" style="196" customWidth="1"/>
    <col min="16136" max="16384" width="12.125" style="196"/>
  </cols>
  <sheetData>
    <row r="1" customHeight="1" spans="1:8">
      <c r="A1" s="196" t="s">
        <v>493</v>
      </c>
    </row>
    <row r="2" ht="33.95" customHeight="1" spans="1:8">
      <c r="A2" s="197" t="s">
        <v>494</v>
      </c>
      <c r="B2" s="197"/>
      <c r="C2" s="197"/>
      <c r="D2" s="197"/>
      <c r="E2" s="197"/>
      <c r="F2" s="197"/>
      <c r="G2" s="197"/>
    </row>
    <row r="3" ht="17.1" customHeight="1" spans="1:8">
      <c r="A3" s="270" t="s">
        <v>28</v>
      </c>
      <c r="B3" s="270"/>
      <c r="C3" s="270"/>
      <c r="D3" s="270"/>
      <c r="E3" s="270"/>
      <c r="F3" s="270"/>
      <c r="G3" s="270"/>
      <c r="H3" s="270"/>
    </row>
    <row r="4" ht="38.1" customHeight="1" spans="1:8">
      <c r="A4" s="168" t="s">
        <v>221</v>
      </c>
      <c r="B4" s="271" t="s">
        <v>30</v>
      </c>
      <c r="C4" s="271" t="s">
        <v>31</v>
      </c>
      <c r="D4" s="168" t="s">
        <v>32</v>
      </c>
      <c r="E4" s="168" t="s">
        <v>221</v>
      </c>
      <c r="F4" s="271" t="s">
        <v>30</v>
      </c>
      <c r="G4" s="271" t="s">
        <v>31</v>
      </c>
      <c r="H4" s="168" t="s">
        <v>32</v>
      </c>
    </row>
    <row r="5" ht="39.95" customHeight="1" spans="1:8">
      <c r="A5" s="201" t="s">
        <v>495</v>
      </c>
      <c r="B5" s="202">
        <v>15</v>
      </c>
      <c r="C5" s="202">
        <v>26</v>
      </c>
      <c r="D5" s="272">
        <f>(C5-B5)/B5</f>
        <v>0.733333333333333</v>
      </c>
      <c r="E5" s="201" t="s">
        <v>496</v>
      </c>
      <c r="F5" s="204">
        <v>168</v>
      </c>
      <c r="G5" s="202">
        <v>1</v>
      </c>
      <c r="H5" s="273">
        <f>(G5-F5)/F5</f>
        <v>-0.994047619047619</v>
      </c>
    </row>
    <row r="6" ht="39.95" customHeight="1" spans="1:8">
      <c r="A6" s="201" t="s">
        <v>497</v>
      </c>
      <c r="B6" s="202">
        <v>1</v>
      </c>
      <c r="C6" s="202">
        <v>1</v>
      </c>
      <c r="D6" s="272">
        <f>(C6-B6)/B6</f>
        <v>0</v>
      </c>
      <c r="E6" s="201" t="s">
        <v>498</v>
      </c>
      <c r="F6" s="204"/>
      <c r="G6" s="202"/>
      <c r="H6" s="273"/>
    </row>
    <row r="7" ht="39.95" customHeight="1" spans="1:8">
      <c r="A7" s="201" t="s">
        <v>499</v>
      </c>
      <c r="B7" s="202">
        <v>0</v>
      </c>
      <c r="C7" s="202">
        <v>0</v>
      </c>
      <c r="D7" s="272"/>
      <c r="E7" s="201" t="s">
        <v>500</v>
      </c>
      <c r="F7" s="204"/>
      <c r="G7" s="202"/>
      <c r="H7" s="273"/>
    </row>
    <row r="8" ht="39.95" customHeight="1" spans="1:8">
      <c r="A8" s="201" t="s">
        <v>501</v>
      </c>
      <c r="B8" s="202">
        <v>167</v>
      </c>
      <c r="C8" s="202">
        <v>15</v>
      </c>
      <c r="D8" s="272">
        <f>(C8-B8)/B8</f>
        <v>-0.910179640718563</v>
      </c>
      <c r="E8" s="201" t="s">
        <v>502</v>
      </c>
      <c r="F8" s="204"/>
      <c r="G8" s="202"/>
      <c r="H8" s="273"/>
    </row>
    <row r="9" ht="39.95" customHeight="1" spans="1:8">
      <c r="A9" s="201" t="s">
        <v>503</v>
      </c>
      <c r="B9" s="204"/>
      <c r="C9" s="202">
        <v>0</v>
      </c>
      <c r="D9" s="272"/>
      <c r="E9" s="201" t="s">
        <v>504</v>
      </c>
      <c r="F9" s="204"/>
      <c r="G9" s="202"/>
      <c r="H9" s="273"/>
    </row>
    <row r="10" ht="39.95" customHeight="1" spans="1:8">
      <c r="A10" s="201" t="s">
        <v>505</v>
      </c>
      <c r="B10" s="204"/>
      <c r="C10" s="202">
        <v>0</v>
      </c>
      <c r="D10" s="272"/>
      <c r="E10" s="201" t="s">
        <v>506</v>
      </c>
      <c r="F10" s="204"/>
      <c r="G10" s="202"/>
      <c r="H10" s="273"/>
    </row>
    <row r="11" ht="39.95" customHeight="1" spans="1:8">
      <c r="A11" s="201"/>
      <c r="B11" s="204"/>
      <c r="C11" s="204">
        <v>0</v>
      </c>
      <c r="D11" s="272"/>
      <c r="E11" s="201" t="s">
        <v>507</v>
      </c>
      <c r="F11" s="204">
        <v>15</v>
      </c>
      <c r="G11" s="202">
        <f>C12-SUM(G5:G10)</f>
        <v>41</v>
      </c>
      <c r="H11" s="273">
        <f>(G11-F11)/F11</f>
        <v>1.73333333333333</v>
      </c>
    </row>
    <row r="12" ht="39.95" customHeight="1" spans="1:8">
      <c r="A12" s="168" t="s">
        <v>427</v>
      </c>
      <c r="B12" s="202">
        <v>183</v>
      </c>
      <c r="C12" s="202">
        <f>SUM(C5:C10)</f>
        <v>42</v>
      </c>
      <c r="D12" s="272">
        <f>(C12-B12)/B12</f>
        <v>-0.770491803278688</v>
      </c>
      <c r="E12" s="168" t="s">
        <v>428</v>
      </c>
      <c r="F12" s="202">
        <f>SUM(F5:F11)</f>
        <v>183</v>
      </c>
      <c r="G12" s="202">
        <f>SUM(G5:G11)</f>
        <v>42</v>
      </c>
      <c r="H12" s="273">
        <f>(G12-F12)/F12</f>
        <v>-0.770491803278688</v>
      </c>
    </row>
  </sheetData>
  <mergeCells count="2">
    <mergeCell ref="A2:G2"/>
    <mergeCell ref="A3:H3"/>
  </mergeCells>
  <pageMargins left="0.708333333333333" right="0.708333333333333" top="0.984027777777778" bottom="0.865972222222222" header="0.314583333333333" footer="0.590277777777778"/>
  <pageSetup paperSize="9" scale="96" firstPageNumber="14" fitToHeight="0" orientation="landscape" useFirstPageNumber="1" horizontalDpi="600"/>
  <headerFooter>
    <oddFooter>&amp;C&amp;P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M11" sqref="M11"/>
    </sheetView>
  </sheetViews>
  <sheetFormatPr defaultColWidth="12.1666666666667" defaultRowHeight="15.6" customHeight="1"/>
  <cols>
    <col min="1" max="1" width="28.6416666666667" style="51" customWidth="1"/>
    <col min="2" max="2" width="13.125" style="51" customWidth="1"/>
    <col min="3" max="3" width="12.125" style="51" customWidth="1"/>
    <col min="4" max="4" width="12.5" style="51" customWidth="1"/>
    <col min="5" max="5" width="13.125" style="51" customWidth="1"/>
    <col min="6" max="6" width="12.125" style="51" customWidth="1"/>
    <col min="7" max="7" width="11.875" style="51" customWidth="1"/>
    <col min="8" max="8" width="12.625" style="51" customWidth="1"/>
    <col min="9" max="9" width="13.5" style="51" customWidth="1"/>
    <col min="10" max="40" width="12.125" style="51"/>
    <col min="41" max="16384" width="12.1666666666667" style="52"/>
  </cols>
  <sheetData>
    <row r="1" s="51" customFormat="1" customHeight="1" spans="1:9">
      <c r="A1" s="51" t="s">
        <v>508</v>
      </c>
    </row>
    <row r="2" s="51" customFormat="1" ht="33.95" customHeight="1" spans="1:9">
      <c r="A2" s="53" t="s">
        <v>509</v>
      </c>
      <c r="B2" s="53"/>
      <c r="C2" s="53"/>
      <c r="D2" s="53"/>
      <c r="E2" s="53"/>
      <c r="F2" s="53"/>
      <c r="G2" s="53"/>
      <c r="H2" s="53"/>
      <c r="I2" s="53"/>
    </row>
    <row r="3" s="51" customFormat="1" ht="16.9" customHeight="1" spans="1:9">
      <c r="A3" s="54" t="s">
        <v>28</v>
      </c>
      <c r="B3" s="54"/>
      <c r="C3" s="54"/>
      <c r="D3" s="54"/>
      <c r="E3" s="54"/>
      <c r="F3" s="54"/>
      <c r="G3" s="54"/>
      <c r="H3" s="54"/>
      <c r="I3" s="54"/>
    </row>
    <row r="4" s="51" customFormat="1" ht="52" customHeight="1" spans="1:9">
      <c r="A4" s="55" t="s">
        <v>510</v>
      </c>
      <c r="B4" s="56" t="s">
        <v>431</v>
      </c>
      <c r="C4" s="56" t="s">
        <v>511</v>
      </c>
      <c r="D4" s="56" t="s">
        <v>512</v>
      </c>
      <c r="E4" s="56" t="s">
        <v>513</v>
      </c>
      <c r="F4" s="56" t="s">
        <v>514</v>
      </c>
      <c r="G4" s="56" t="s">
        <v>515</v>
      </c>
      <c r="H4" s="56" t="s">
        <v>516</v>
      </c>
      <c r="I4" s="56" t="s">
        <v>517</v>
      </c>
    </row>
    <row r="5" s="51" customFormat="1" ht="25" customHeight="1" spans="1:9">
      <c r="A5" s="57" t="s">
        <v>518</v>
      </c>
      <c r="B5" s="261">
        <f t="shared" ref="B5:B19" si="0">SUM(C5:I5)</f>
        <v>16121</v>
      </c>
      <c r="C5" s="261"/>
      <c r="D5" s="262">
        <v>4061</v>
      </c>
      <c r="E5" s="262">
        <v>12060</v>
      </c>
      <c r="F5" s="263"/>
      <c r="G5" s="263">
        <v>0</v>
      </c>
      <c r="H5" s="263">
        <v>0</v>
      </c>
      <c r="I5" s="263"/>
    </row>
    <row r="6" s="51" customFormat="1" ht="25" customHeight="1" spans="1:9">
      <c r="A6" s="60" t="s">
        <v>519</v>
      </c>
      <c r="B6" s="261">
        <f t="shared" si="0"/>
        <v>9917</v>
      </c>
      <c r="C6" s="261"/>
      <c r="D6" s="262">
        <v>1436</v>
      </c>
      <c r="E6" s="262">
        <v>8481</v>
      </c>
      <c r="F6" s="263"/>
      <c r="G6" s="263">
        <v>0</v>
      </c>
      <c r="H6" s="263">
        <v>0</v>
      </c>
      <c r="I6" s="263"/>
    </row>
    <row r="7" s="51" customFormat="1" ht="25" customHeight="1" spans="1:9">
      <c r="A7" s="60" t="s">
        <v>520</v>
      </c>
      <c r="B7" s="261">
        <f t="shared" si="0"/>
        <v>3787</v>
      </c>
      <c r="C7" s="261"/>
      <c r="D7" s="262">
        <v>2595</v>
      </c>
      <c r="E7" s="262">
        <v>1192</v>
      </c>
      <c r="F7" s="263">
        <v>0</v>
      </c>
      <c r="G7" s="263">
        <v>0</v>
      </c>
      <c r="H7" s="263">
        <v>0</v>
      </c>
      <c r="I7" s="263"/>
    </row>
    <row r="8" s="51" customFormat="1" ht="25" customHeight="1" spans="1:9">
      <c r="A8" s="60" t="s">
        <v>521</v>
      </c>
      <c r="B8" s="261">
        <f t="shared" si="0"/>
        <v>49</v>
      </c>
      <c r="C8" s="261"/>
      <c r="D8" s="262">
        <v>24</v>
      </c>
      <c r="E8" s="262">
        <v>25</v>
      </c>
      <c r="F8" s="263">
        <v>0</v>
      </c>
      <c r="G8" s="263">
        <v>0</v>
      </c>
      <c r="H8" s="263">
        <v>0</v>
      </c>
      <c r="I8" s="263"/>
    </row>
    <row r="9" s="51" customFormat="1" ht="25" customHeight="1" spans="1:9">
      <c r="A9" s="60" t="s">
        <v>522</v>
      </c>
      <c r="B9" s="261"/>
      <c r="C9" s="261"/>
      <c r="D9" s="262"/>
      <c r="E9" s="262"/>
      <c r="F9" s="263">
        <v>0</v>
      </c>
      <c r="G9" s="263">
        <v>0</v>
      </c>
      <c r="H9" s="263">
        <v>0</v>
      </c>
      <c r="I9" s="263"/>
    </row>
    <row r="10" s="51" customFormat="1" ht="25" customHeight="1" spans="1:9">
      <c r="A10" s="60" t="s">
        <v>523</v>
      </c>
      <c r="B10" s="261">
        <f t="shared" si="0"/>
        <v>66</v>
      </c>
      <c r="C10" s="261"/>
      <c r="D10" s="262">
        <v>5</v>
      </c>
      <c r="E10" s="262">
        <v>61</v>
      </c>
      <c r="F10" s="263">
        <v>0</v>
      </c>
      <c r="G10" s="263">
        <v>0</v>
      </c>
      <c r="H10" s="263">
        <v>0</v>
      </c>
      <c r="I10" s="263"/>
    </row>
    <row r="11" s="51" customFormat="1" ht="25" customHeight="1" spans="1:9">
      <c r="A11" s="60" t="s">
        <v>524</v>
      </c>
      <c r="B11" s="261">
        <f t="shared" si="0"/>
        <v>2</v>
      </c>
      <c r="C11" s="261"/>
      <c r="D11" s="262"/>
      <c r="E11" s="262">
        <v>2</v>
      </c>
      <c r="F11" s="263">
        <v>0</v>
      </c>
      <c r="G11" s="263">
        <v>0</v>
      </c>
      <c r="H11" s="263">
        <v>0</v>
      </c>
      <c r="I11" s="263"/>
    </row>
    <row r="12" s="51" customFormat="1" ht="25" customHeight="1" spans="1:9">
      <c r="A12" s="60" t="s">
        <v>525</v>
      </c>
      <c r="B12" s="261"/>
      <c r="C12" s="261"/>
      <c r="D12" s="262"/>
      <c r="E12" s="262"/>
      <c r="F12" s="263">
        <v>0</v>
      </c>
      <c r="G12" s="263">
        <v>0</v>
      </c>
      <c r="H12" s="263">
        <v>0</v>
      </c>
      <c r="I12" s="263"/>
    </row>
    <row r="13" s="51" customFormat="1" ht="25" customHeight="1" spans="1:9">
      <c r="A13" s="57" t="s">
        <v>526</v>
      </c>
      <c r="B13" s="261">
        <f t="shared" si="0"/>
        <v>16332</v>
      </c>
      <c r="C13" s="261"/>
      <c r="D13" s="262">
        <v>3473</v>
      </c>
      <c r="E13" s="262">
        <v>12859</v>
      </c>
      <c r="F13" s="263">
        <v>0</v>
      </c>
      <c r="G13" s="263">
        <v>0</v>
      </c>
      <c r="H13" s="263">
        <v>0</v>
      </c>
      <c r="I13" s="263"/>
    </row>
    <row r="14" s="51" customFormat="1" ht="25" customHeight="1" spans="1:9">
      <c r="A14" s="60" t="s">
        <v>527</v>
      </c>
      <c r="B14" s="264">
        <f t="shared" si="0"/>
        <v>15638</v>
      </c>
      <c r="C14" s="261"/>
      <c r="D14" s="262">
        <v>2782</v>
      </c>
      <c r="E14" s="262">
        <v>12856</v>
      </c>
      <c r="F14" s="263">
        <v>0</v>
      </c>
      <c r="G14" s="263">
        <v>0</v>
      </c>
      <c r="H14" s="263">
        <v>0</v>
      </c>
      <c r="I14" s="263"/>
    </row>
    <row r="15" s="51" customFormat="1" ht="25" customHeight="1" spans="1:9">
      <c r="A15" s="62" t="s">
        <v>528</v>
      </c>
      <c r="B15" s="261">
        <f t="shared" si="0"/>
        <v>4</v>
      </c>
      <c r="C15" s="265"/>
      <c r="D15" s="262">
        <v>1</v>
      </c>
      <c r="E15" s="262">
        <v>3</v>
      </c>
      <c r="F15" s="263">
        <v>0</v>
      </c>
      <c r="G15" s="263">
        <v>0</v>
      </c>
      <c r="H15" s="263">
        <v>0</v>
      </c>
      <c r="I15" s="263"/>
    </row>
    <row r="16" s="51" customFormat="1" ht="25" customHeight="1" spans="1:9">
      <c r="A16" s="60" t="s">
        <v>529</v>
      </c>
      <c r="B16" s="266"/>
      <c r="C16" s="261"/>
      <c r="D16" s="262"/>
      <c r="E16" s="262"/>
      <c r="F16" s="263">
        <v>0</v>
      </c>
      <c r="G16" s="263">
        <v>0</v>
      </c>
      <c r="H16" s="263">
        <v>0</v>
      </c>
      <c r="I16" s="263"/>
    </row>
    <row r="17" s="51" customFormat="1" ht="25" customHeight="1" spans="1:9">
      <c r="A17" s="60" t="s">
        <v>530</v>
      </c>
      <c r="B17" s="261"/>
      <c r="C17" s="261"/>
      <c r="D17" s="262"/>
      <c r="E17" s="262"/>
      <c r="F17" s="263">
        <v>0</v>
      </c>
      <c r="G17" s="263">
        <v>0</v>
      </c>
      <c r="H17" s="263">
        <v>0</v>
      </c>
      <c r="I17" s="263"/>
    </row>
    <row r="18" s="260" customFormat="1" ht="25" customHeight="1" spans="1:9">
      <c r="A18" s="267" t="s">
        <v>531</v>
      </c>
      <c r="B18" s="268">
        <f t="shared" si="0"/>
        <v>-211</v>
      </c>
      <c r="C18" s="268"/>
      <c r="D18" s="268">
        <f>SUM(D5)-SUM(D13)</f>
        <v>588</v>
      </c>
      <c r="E18" s="268">
        <f>SUM(E5)-SUM(E13)</f>
        <v>-799</v>
      </c>
      <c r="F18" s="268"/>
      <c r="G18" s="268"/>
      <c r="H18" s="268"/>
      <c r="I18" s="268"/>
    </row>
    <row r="19" s="51" customFormat="1" ht="25" customHeight="1" spans="1:9">
      <c r="A19" s="57" t="s">
        <v>532</v>
      </c>
      <c r="B19" s="261">
        <f t="shared" si="0"/>
        <v>2839</v>
      </c>
      <c r="C19" s="261"/>
      <c r="D19" s="262">
        <v>2077</v>
      </c>
      <c r="E19" s="262">
        <v>762</v>
      </c>
      <c r="F19" s="263">
        <v>0</v>
      </c>
      <c r="G19" s="263">
        <v>0</v>
      </c>
      <c r="H19" s="263">
        <v>0</v>
      </c>
      <c r="I19" s="263"/>
    </row>
    <row r="20" ht="24" customHeight="1"/>
  </sheetData>
  <mergeCells count="2">
    <mergeCell ref="A2:I2"/>
    <mergeCell ref="A3:I3"/>
  </mergeCells>
  <printOptions horizontalCentered="1"/>
  <pageMargins left="0.747916666666667" right="0.751388888888889" top="0.511805555555556" bottom="0.629861111111111" header="0.5" footer="0.393055555555556"/>
  <pageSetup paperSize="9" firstPageNumber="15" fitToHeight="0" orientation="landscape" useFirstPageNumber="1" horizontalDpi="600"/>
  <headerFooter>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5"/>
  <sheetViews>
    <sheetView workbookViewId="0">
      <selection activeCell="A3" sqref="A3"/>
    </sheetView>
  </sheetViews>
  <sheetFormatPr defaultColWidth="9" defaultRowHeight="13.5" outlineLevelRow="4"/>
  <cols>
    <col min="1" max="1" width="127.125" customWidth="1"/>
  </cols>
  <sheetData>
    <row r="1" ht="81" customHeight="1"/>
    <row r="2" ht="220.5" customHeight="1" spans="1:1">
      <c r="A2" s="257" t="s">
        <v>533</v>
      </c>
    </row>
    <row r="3" ht="128.1" customHeight="1" spans="1:1">
      <c r="A3" s="258"/>
    </row>
    <row r="4" s="256" customFormat="1" ht="45" customHeight="1" spans="1:1">
      <c r="A4" s="259"/>
    </row>
    <row r="5" s="256" customFormat="1" ht="45" customHeight="1" spans="1:1">
      <c r="A5" s="259"/>
    </row>
  </sheetData>
  <pageMargins left="0.984027777777778" right="0.314583333333333" top="0.984027777777778" bottom="0.748031496062992" header="0.31496062992126" footer="0.31496062992126"/>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0"/>
  <sheetViews>
    <sheetView workbookViewId="0">
      <selection activeCell="P12" sqref="P12"/>
    </sheetView>
  </sheetViews>
  <sheetFormatPr defaultColWidth="9" defaultRowHeight="13.5"/>
  <cols>
    <col min="1" max="1" width="39" style="231" customWidth="1"/>
    <col min="2" max="4" width="9" style="231"/>
    <col min="5" max="9" width="9" style="231" customWidth="1"/>
    <col min="10" max="10" width="9" style="231"/>
    <col min="11" max="11" width="8.625" style="231" customWidth="1"/>
    <col min="12" max="14" width="9" style="233"/>
    <col min="15" max="16384" width="9" style="231"/>
  </cols>
  <sheetData>
    <row r="1" s="231" customFormat="1" spans="1:16">
      <c r="A1" s="231" t="s">
        <v>534</v>
      </c>
      <c r="L1" s="233"/>
      <c r="M1" s="233"/>
      <c r="N1" s="233"/>
    </row>
    <row r="2" s="231" customFormat="1" ht="22.5" spans="1:16">
      <c r="A2" s="234" t="s">
        <v>535</v>
      </c>
      <c r="B2" s="234"/>
      <c r="C2" s="234"/>
      <c r="D2" s="234"/>
      <c r="E2" s="234"/>
      <c r="F2" s="234"/>
      <c r="G2" s="234"/>
      <c r="H2" s="234"/>
      <c r="I2" s="234"/>
      <c r="J2" s="234"/>
      <c r="K2" s="234"/>
      <c r="L2" s="233"/>
      <c r="M2" s="233"/>
      <c r="N2" s="233"/>
    </row>
    <row r="3" s="231" customFormat="1" spans="1:16">
      <c r="A3" s="235"/>
      <c r="B3" s="236"/>
      <c r="C3" s="237"/>
      <c r="D3" s="236"/>
      <c r="E3" s="238"/>
      <c r="F3" s="238"/>
      <c r="G3" s="236"/>
      <c r="H3" s="236"/>
      <c r="I3" s="236"/>
      <c r="J3" s="239" t="s">
        <v>536</v>
      </c>
      <c r="K3" s="239"/>
      <c r="L3" s="233"/>
      <c r="M3" s="233"/>
      <c r="N3" s="233"/>
    </row>
    <row r="4" s="214" customFormat="1" ht="20" customHeight="1" spans="1:16">
      <c r="A4" s="240" t="s">
        <v>537</v>
      </c>
      <c r="B4" s="241" t="s">
        <v>538</v>
      </c>
      <c r="C4" s="241"/>
      <c r="D4" s="241"/>
      <c r="E4" s="241" t="s">
        <v>539</v>
      </c>
      <c r="F4" s="241" t="s">
        <v>540</v>
      </c>
      <c r="G4" s="242" t="s">
        <v>541</v>
      </c>
      <c r="H4" s="242"/>
      <c r="I4" s="242"/>
      <c r="J4" s="242"/>
      <c r="K4" s="242"/>
      <c r="L4" s="243"/>
      <c r="M4" s="243"/>
      <c r="N4" s="243"/>
    </row>
    <row r="5" s="214" customFormat="1" ht="20" customHeight="1" spans="1:16">
      <c r="A5" s="240"/>
      <c r="B5" s="241" t="s">
        <v>431</v>
      </c>
      <c r="C5" s="241" t="s">
        <v>542</v>
      </c>
      <c r="D5" s="241" t="s">
        <v>543</v>
      </c>
      <c r="E5" s="241"/>
      <c r="F5" s="241"/>
      <c r="G5" s="241" t="s">
        <v>431</v>
      </c>
      <c r="H5" s="241" t="s">
        <v>544</v>
      </c>
      <c r="I5" s="244" t="s">
        <v>545</v>
      </c>
      <c r="J5" s="244"/>
      <c r="K5" s="244"/>
      <c r="L5" s="243"/>
      <c r="M5" s="243"/>
      <c r="N5" s="243"/>
    </row>
    <row r="6" s="214" customFormat="1" ht="20" customHeight="1" spans="1:16">
      <c r="A6" s="240"/>
      <c r="B6" s="241"/>
      <c r="C6" s="241"/>
      <c r="D6" s="241"/>
      <c r="E6" s="241"/>
      <c r="F6" s="241"/>
      <c r="G6" s="241"/>
      <c r="H6" s="241"/>
      <c r="I6" s="241" t="s">
        <v>434</v>
      </c>
      <c r="J6" s="241" t="s">
        <v>546</v>
      </c>
      <c r="K6" s="241" t="s">
        <v>547</v>
      </c>
      <c r="L6" s="243"/>
      <c r="M6" s="243"/>
      <c r="N6" s="243"/>
    </row>
    <row r="7" s="232" customFormat="1" ht="22" customHeight="1" spans="1:16">
      <c r="A7" s="245" t="s">
        <v>548</v>
      </c>
      <c r="B7" s="246">
        <f t="shared" ref="B7:K7" si="0">B8+B47+B57</f>
        <v>72296</v>
      </c>
      <c r="C7" s="246">
        <f t="shared" si="0"/>
        <v>60126</v>
      </c>
      <c r="D7" s="246">
        <f t="shared" si="0"/>
        <v>13663</v>
      </c>
      <c r="E7" s="246">
        <f t="shared" si="0"/>
        <v>21621</v>
      </c>
      <c r="F7" s="246">
        <f t="shared" si="0"/>
        <v>11380</v>
      </c>
      <c r="G7" s="246">
        <f t="shared" si="0"/>
        <v>39305</v>
      </c>
      <c r="H7" s="246">
        <f t="shared" si="0"/>
        <v>180</v>
      </c>
      <c r="I7" s="246">
        <f t="shared" si="0"/>
        <v>39125</v>
      </c>
      <c r="J7" s="246">
        <f t="shared" si="0"/>
        <v>39125</v>
      </c>
      <c r="K7" s="246"/>
      <c r="L7" s="247"/>
      <c r="M7" s="247"/>
      <c r="N7" s="247"/>
    </row>
    <row r="8" s="232" customFormat="1" ht="22" customHeight="1" spans="1:16">
      <c r="A8" s="245" t="s">
        <v>549</v>
      </c>
      <c r="B8" s="246">
        <f t="shared" ref="B8:K8" si="1">B9+B27</f>
        <v>71675</v>
      </c>
      <c r="C8" s="246">
        <f t="shared" si="1"/>
        <v>59525</v>
      </c>
      <c r="D8" s="246">
        <f t="shared" si="1"/>
        <v>13042</v>
      </c>
      <c r="E8" s="246">
        <f t="shared" si="1"/>
        <v>21621</v>
      </c>
      <c r="F8" s="246">
        <f t="shared" si="1"/>
        <v>11354</v>
      </c>
      <c r="G8" s="246">
        <f t="shared" si="1"/>
        <v>38700</v>
      </c>
      <c r="H8" s="246">
        <f t="shared" si="1"/>
        <v>180</v>
      </c>
      <c r="I8" s="246">
        <f t="shared" si="1"/>
        <v>38520</v>
      </c>
      <c r="J8" s="246">
        <f t="shared" si="1"/>
        <v>38520</v>
      </c>
      <c r="K8" s="246"/>
      <c r="L8" s="247"/>
      <c r="M8" s="247"/>
      <c r="N8" s="247"/>
    </row>
    <row r="9" s="232" customFormat="1" ht="22" customHeight="1" spans="1:16">
      <c r="A9" s="248" t="s">
        <v>33</v>
      </c>
      <c r="B9" s="246">
        <f t="shared" ref="B9:K9" si="2">SUM(B10:B26)</f>
        <v>54396</v>
      </c>
      <c r="C9" s="246">
        <f t="shared" si="2"/>
        <v>54396</v>
      </c>
      <c r="D9" s="246"/>
      <c r="E9" s="246">
        <f t="shared" si="2"/>
        <v>21441</v>
      </c>
      <c r="F9" s="246">
        <f t="shared" si="2"/>
        <v>10805</v>
      </c>
      <c r="G9" s="246">
        <f t="shared" si="2"/>
        <v>22150</v>
      </c>
      <c r="H9" s="246"/>
      <c r="I9" s="246">
        <f t="shared" si="2"/>
        <v>22150</v>
      </c>
      <c r="J9" s="246">
        <f t="shared" si="2"/>
        <v>22150</v>
      </c>
      <c r="K9" s="246"/>
      <c r="L9" s="247"/>
      <c r="M9" s="247"/>
      <c r="N9" s="247"/>
    </row>
    <row r="10" s="232" customFormat="1" ht="22" customHeight="1" spans="1:16">
      <c r="A10" s="249" t="s">
        <v>550</v>
      </c>
      <c r="B10" s="250"/>
      <c r="C10" s="251"/>
      <c r="D10" s="251"/>
      <c r="E10" s="251"/>
      <c r="F10" s="251"/>
      <c r="G10" s="250"/>
      <c r="H10" s="251"/>
      <c r="I10" s="250"/>
      <c r="J10" s="251"/>
      <c r="K10" s="251"/>
      <c r="L10" s="247"/>
      <c r="M10" s="247"/>
      <c r="N10" s="247"/>
    </row>
    <row r="11" s="232" customFormat="1" ht="22" customHeight="1" spans="1:16">
      <c r="A11" s="249" t="s">
        <v>551</v>
      </c>
      <c r="B11" s="250">
        <f t="shared" ref="B10:B26" si="3">SUM(C11:D11)</f>
        <v>32880</v>
      </c>
      <c r="C11" s="251">
        <f>E11+F11+G11</f>
        <v>32880</v>
      </c>
      <c r="D11" s="251"/>
      <c r="E11" s="251">
        <v>16440</v>
      </c>
      <c r="F11" s="251">
        <v>4932</v>
      </c>
      <c r="G11" s="250">
        <f t="shared" ref="G10:G26" si="4">SUM(H11:I11)</f>
        <v>11508</v>
      </c>
      <c r="H11" s="251"/>
      <c r="I11" s="250">
        <f t="shared" ref="I10:I26" si="5">SUM(J11:K11)</f>
        <v>11508</v>
      </c>
      <c r="J11" s="251">
        <v>11508</v>
      </c>
      <c r="K11" s="251"/>
      <c r="L11" s="247"/>
      <c r="M11" s="247"/>
      <c r="N11" s="247"/>
    </row>
    <row r="12" s="232" customFormat="1" ht="22" customHeight="1" spans="1:16">
      <c r="A12" s="249" t="s">
        <v>552</v>
      </c>
      <c r="B12" s="250"/>
      <c r="C12" s="251"/>
      <c r="D12" s="251"/>
      <c r="E12" s="251"/>
      <c r="F12" s="251"/>
      <c r="G12" s="250"/>
      <c r="H12" s="251"/>
      <c r="I12" s="250"/>
      <c r="J12" s="251"/>
      <c r="K12" s="251"/>
      <c r="L12" s="247"/>
      <c r="M12" s="247"/>
      <c r="N12" s="247"/>
    </row>
    <row r="13" s="232" customFormat="1" ht="22" customHeight="1" spans="1:16">
      <c r="A13" s="249" t="s">
        <v>553</v>
      </c>
      <c r="B13" s="250"/>
      <c r="C13" s="251"/>
      <c r="D13" s="251"/>
      <c r="E13" s="251"/>
      <c r="F13" s="251"/>
      <c r="G13" s="250"/>
      <c r="H13" s="251"/>
      <c r="I13" s="250"/>
      <c r="J13" s="251"/>
      <c r="K13" s="251"/>
      <c r="L13" s="247"/>
      <c r="M13" s="247"/>
      <c r="N13" s="247"/>
    </row>
    <row r="14" s="232" customFormat="1" ht="22" customHeight="1" spans="1:16">
      <c r="A14" s="249" t="s">
        <v>554</v>
      </c>
      <c r="B14" s="250">
        <f t="shared" si="3"/>
        <v>8136</v>
      </c>
      <c r="C14" s="251">
        <v>8136</v>
      </c>
      <c r="D14" s="251"/>
      <c r="E14" s="251">
        <v>4068</v>
      </c>
      <c r="F14" s="251">
        <v>2034</v>
      </c>
      <c r="G14" s="250">
        <f t="shared" si="4"/>
        <v>2034</v>
      </c>
      <c r="H14" s="251"/>
      <c r="I14" s="250">
        <f t="shared" si="5"/>
        <v>2034</v>
      </c>
      <c r="J14" s="251">
        <v>2034</v>
      </c>
      <c r="K14" s="251"/>
      <c r="L14" s="247"/>
      <c r="M14" s="247"/>
      <c r="N14" s="247"/>
      <c r="P14" s="252"/>
    </row>
    <row r="15" s="232" customFormat="1" ht="22" customHeight="1" spans="1:16">
      <c r="A15" s="249" t="s">
        <v>555</v>
      </c>
      <c r="B15" s="250">
        <f t="shared" si="3"/>
        <v>1522</v>
      </c>
      <c r="C15" s="251">
        <v>1522</v>
      </c>
      <c r="D15" s="251"/>
      <c r="E15" s="251">
        <v>933</v>
      </c>
      <c r="F15" s="251">
        <v>278</v>
      </c>
      <c r="G15" s="250">
        <f t="shared" si="4"/>
        <v>311</v>
      </c>
      <c r="H15" s="251"/>
      <c r="I15" s="250">
        <f t="shared" si="5"/>
        <v>311</v>
      </c>
      <c r="J15" s="251">
        <v>311</v>
      </c>
      <c r="K15" s="251"/>
      <c r="L15" s="247"/>
      <c r="M15" s="247"/>
      <c r="N15" s="247"/>
      <c r="P15" s="252"/>
    </row>
    <row r="16" s="232" customFormat="1" ht="22" customHeight="1" spans="1:16">
      <c r="A16" s="249" t="s">
        <v>556</v>
      </c>
      <c r="B16" s="250">
        <f t="shared" si="3"/>
        <v>7891</v>
      </c>
      <c r="C16" s="251">
        <f>E16+F16+G16</f>
        <v>7891</v>
      </c>
      <c r="D16" s="251"/>
      <c r="E16" s="251"/>
      <c r="F16" s="251">
        <v>3551</v>
      </c>
      <c r="G16" s="250">
        <f t="shared" si="4"/>
        <v>4340</v>
      </c>
      <c r="H16" s="251"/>
      <c r="I16" s="250">
        <f t="shared" si="5"/>
        <v>4340</v>
      </c>
      <c r="J16" s="251">
        <v>4340</v>
      </c>
      <c r="K16" s="251"/>
      <c r="L16" s="247"/>
      <c r="M16" s="247"/>
      <c r="N16" s="247"/>
    </row>
    <row r="17" s="232" customFormat="1" ht="22" customHeight="1" spans="1:14">
      <c r="A17" s="249" t="s">
        <v>557</v>
      </c>
      <c r="B17" s="250">
        <f t="shared" si="3"/>
        <v>579</v>
      </c>
      <c r="C17" s="251">
        <f t="shared" ref="C16:C26" si="6">E17+F17+G17</f>
        <v>579</v>
      </c>
      <c r="D17" s="251"/>
      <c r="E17" s="251"/>
      <c r="F17" s="251"/>
      <c r="G17" s="250">
        <f t="shared" si="4"/>
        <v>579</v>
      </c>
      <c r="H17" s="251"/>
      <c r="I17" s="250">
        <f t="shared" si="5"/>
        <v>579</v>
      </c>
      <c r="J17" s="251">
        <v>579</v>
      </c>
      <c r="K17" s="251"/>
      <c r="L17" s="247"/>
      <c r="M17" s="247"/>
      <c r="N17" s="247"/>
    </row>
    <row r="18" s="232" customFormat="1" ht="22" customHeight="1" spans="1:14">
      <c r="A18" s="249" t="s">
        <v>558</v>
      </c>
      <c r="B18" s="250">
        <f t="shared" si="3"/>
        <v>547</v>
      </c>
      <c r="C18" s="251">
        <f t="shared" si="6"/>
        <v>547</v>
      </c>
      <c r="D18" s="251"/>
      <c r="E18" s="251"/>
      <c r="F18" s="251"/>
      <c r="G18" s="250">
        <f t="shared" si="4"/>
        <v>547</v>
      </c>
      <c r="H18" s="251"/>
      <c r="I18" s="250">
        <f t="shared" si="5"/>
        <v>547</v>
      </c>
      <c r="J18" s="251">
        <v>547</v>
      </c>
      <c r="K18" s="251"/>
      <c r="L18" s="247"/>
      <c r="M18" s="247"/>
      <c r="N18" s="247"/>
    </row>
    <row r="19" s="232" customFormat="1" ht="22" customHeight="1" spans="1:14">
      <c r="A19" s="249" t="s">
        <v>559</v>
      </c>
      <c r="B19" s="250">
        <f t="shared" si="3"/>
        <v>456</v>
      </c>
      <c r="C19" s="251">
        <f t="shared" si="6"/>
        <v>456</v>
      </c>
      <c r="D19" s="251"/>
      <c r="E19" s="251"/>
      <c r="F19" s="251"/>
      <c r="G19" s="250">
        <f t="shared" si="4"/>
        <v>456</v>
      </c>
      <c r="H19" s="251"/>
      <c r="I19" s="250">
        <f t="shared" si="5"/>
        <v>456</v>
      </c>
      <c r="J19" s="251">
        <v>456</v>
      </c>
      <c r="K19" s="251"/>
      <c r="L19" s="247"/>
      <c r="M19" s="247"/>
      <c r="N19" s="247"/>
    </row>
    <row r="20" s="232" customFormat="1" ht="22" customHeight="1" spans="1:14">
      <c r="A20" s="249" t="s">
        <v>560</v>
      </c>
      <c r="B20" s="250">
        <f t="shared" si="3"/>
        <v>664</v>
      </c>
      <c r="C20" s="251">
        <f t="shared" si="6"/>
        <v>664</v>
      </c>
      <c r="D20" s="251"/>
      <c r="E20" s="251"/>
      <c r="F20" s="251"/>
      <c r="G20" s="250">
        <f t="shared" si="4"/>
        <v>664</v>
      </c>
      <c r="H20" s="251"/>
      <c r="I20" s="250">
        <f t="shared" si="5"/>
        <v>664</v>
      </c>
      <c r="J20" s="251">
        <v>664</v>
      </c>
      <c r="K20" s="251"/>
      <c r="L20" s="247"/>
      <c r="M20" s="247"/>
      <c r="N20" s="247"/>
    </row>
    <row r="21" s="232" customFormat="1" ht="22" customHeight="1" spans="1:14">
      <c r="A21" s="249" t="s">
        <v>561</v>
      </c>
      <c r="B21" s="250">
        <f t="shared" si="3"/>
        <v>10</v>
      </c>
      <c r="C21" s="251">
        <f t="shared" si="6"/>
        <v>10</v>
      </c>
      <c r="D21" s="251"/>
      <c r="E21" s="251"/>
      <c r="F21" s="251"/>
      <c r="G21" s="250">
        <f t="shared" si="4"/>
        <v>10</v>
      </c>
      <c r="H21" s="251"/>
      <c r="I21" s="250">
        <f t="shared" si="5"/>
        <v>10</v>
      </c>
      <c r="J21" s="251">
        <v>10</v>
      </c>
      <c r="K21" s="251"/>
      <c r="L21" s="247"/>
      <c r="M21" s="247"/>
      <c r="N21" s="247"/>
    </row>
    <row r="22" s="232" customFormat="1" ht="22" customHeight="1" spans="1:14">
      <c r="A22" s="249" t="s">
        <v>562</v>
      </c>
      <c r="B22" s="250">
        <f t="shared" si="3"/>
        <v>284</v>
      </c>
      <c r="C22" s="251">
        <f t="shared" si="6"/>
        <v>284</v>
      </c>
      <c r="D22" s="251"/>
      <c r="E22" s="251"/>
      <c r="F22" s="251"/>
      <c r="G22" s="250">
        <f t="shared" si="4"/>
        <v>284</v>
      </c>
      <c r="H22" s="251"/>
      <c r="I22" s="250">
        <f t="shared" si="5"/>
        <v>284</v>
      </c>
      <c r="J22" s="251">
        <v>284</v>
      </c>
      <c r="K22" s="251"/>
      <c r="L22" s="247"/>
      <c r="M22" s="247"/>
      <c r="N22" s="247"/>
    </row>
    <row r="23" s="232" customFormat="1" ht="22" customHeight="1" spans="1:14">
      <c r="A23" s="249" t="s">
        <v>563</v>
      </c>
      <c r="B23" s="250">
        <f t="shared" si="3"/>
        <v>1313</v>
      </c>
      <c r="C23" s="251">
        <f t="shared" si="6"/>
        <v>1313</v>
      </c>
      <c r="D23" s="251"/>
      <c r="E23" s="251"/>
      <c r="F23" s="251"/>
      <c r="G23" s="250">
        <f t="shared" si="4"/>
        <v>1313</v>
      </c>
      <c r="H23" s="251"/>
      <c r="I23" s="250">
        <f t="shared" si="5"/>
        <v>1313</v>
      </c>
      <c r="J23" s="251">
        <v>1313</v>
      </c>
      <c r="K23" s="251"/>
      <c r="L23" s="247"/>
      <c r="M23" s="247"/>
      <c r="N23" s="247"/>
    </row>
    <row r="24" s="232" customFormat="1" ht="22" customHeight="1" spans="1:14">
      <c r="A24" s="249" t="s">
        <v>564</v>
      </c>
      <c r="B24" s="250">
        <f t="shared" si="3"/>
        <v>84</v>
      </c>
      <c r="C24" s="251">
        <f t="shared" si="6"/>
        <v>84</v>
      </c>
      <c r="D24" s="251"/>
      <c r="E24" s="251"/>
      <c r="F24" s="251"/>
      <c r="G24" s="250">
        <f t="shared" si="4"/>
        <v>84</v>
      </c>
      <c r="H24" s="251"/>
      <c r="I24" s="250">
        <f t="shared" si="5"/>
        <v>84</v>
      </c>
      <c r="J24" s="251">
        <v>84</v>
      </c>
      <c r="K24" s="251"/>
      <c r="L24" s="247"/>
      <c r="M24" s="247"/>
      <c r="N24" s="247"/>
    </row>
    <row r="25" s="232" customFormat="1" ht="22" customHeight="1" spans="1:14">
      <c r="A25" s="249" t="s">
        <v>565</v>
      </c>
      <c r="B25" s="250">
        <f t="shared" si="3"/>
        <v>30</v>
      </c>
      <c r="C25" s="251">
        <f t="shared" si="6"/>
        <v>30</v>
      </c>
      <c r="D25" s="251"/>
      <c r="E25" s="251"/>
      <c r="F25" s="251">
        <v>10</v>
      </c>
      <c r="G25" s="250">
        <f t="shared" si="4"/>
        <v>20</v>
      </c>
      <c r="H25" s="251"/>
      <c r="I25" s="250">
        <f t="shared" si="5"/>
        <v>20</v>
      </c>
      <c r="J25" s="251">
        <v>20</v>
      </c>
      <c r="K25" s="251"/>
      <c r="L25" s="247"/>
      <c r="M25" s="247"/>
      <c r="N25" s="247"/>
    </row>
    <row r="26" s="232" customFormat="1" ht="22" customHeight="1" spans="1:14">
      <c r="A26" s="249" t="s">
        <v>566</v>
      </c>
      <c r="B26" s="250"/>
      <c r="C26" s="251"/>
      <c r="D26" s="251"/>
      <c r="E26" s="251"/>
      <c r="F26" s="251"/>
      <c r="G26" s="250"/>
      <c r="H26" s="251"/>
      <c r="I26" s="250"/>
      <c r="J26" s="251"/>
      <c r="K26" s="251"/>
      <c r="L26" s="247"/>
      <c r="M26" s="247"/>
      <c r="N26" s="247"/>
    </row>
    <row r="27" s="232" customFormat="1" ht="22" customHeight="1" spans="1:14">
      <c r="A27" s="248" t="s">
        <v>49</v>
      </c>
      <c r="B27" s="246">
        <f t="shared" ref="B27:K27" si="7">SUM(B28,B39:B41,B43:B46)</f>
        <v>17279</v>
      </c>
      <c r="C27" s="246">
        <f t="shared" si="7"/>
        <v>5129</v>
      </c>
      <c r="D27" s="246">
        <f t="shared" si="7"/>
        <v>13042</v>
      </c>
      <c r="E27" s="246">
        <f t="shared" si="7"/>
        <v>180</v>
      </c>
      <c r="F27" s="246">
        <f t="shared" si="7"/>
        <v>549</v>
      </c>
      <c r="G27" s="246">
        <f t="shared" si="7"/>
        <v>16550</v>
      </c>
      <c r="H27" s="246">
        <f t="shared" si="7"/>
        <v>180</v>
      </c>
      <c r="I27" s="246">
        <f t="shared" si="7"/>
        <v>16370</v>
      </c>
      <c r="J27" s="246">
        <f t="shared" si="7"/>
        <v>16370</v>
      </c>
      <c r="K27" s="246"/>
      <c r="L27" s="247"/>
      <c r="M27" s="247"/>
      <c r="N27" s="247"/>
    </row>
    <row r="28" s="232" customFormat="1" ht="22" customHeight="1" spans="1:14">
      <c r="A28" s="249" t="s">
        <v>567</v>
      </c>
      <c r="B28" s="250">
        <f t="shared" ref="B28:K28" si="8">SUM(B29:B38)</f>
        <v>2182</v>
      </c>
      <c r="C28" s="250">
        <f t="shared" si="8"/>
        <v>2182</v>
      </c>
      <c r="D28" s="250"/>
      <c r="E28" s="250"/>
      <c r="F28" s="250">
        <f t="shared" si="8"/>
        <v>189</v>
      </c>
      <c r="G28" s="250">
        <f t="shared" si="8"/>
        <v>1993</v>
      </c>
      <c r="H28" s="250"/>
      <c r="I28" s="250">
        <f t="shared" si="8"/>
        <v>1993</v>
      </c>
      <c r="J28" s="250">
        <f t="shared" si="8"/>
        <v>1993</v>
      </c>
      <c r="K28" s="250"/>
      <c r="L28" s="247"/>
      <c r="M28" s="247"/>
      <c r="N28" s="247"/>
    </row>
    <row r="29" s="232" customFormat="1" ht="22" customHeight="1" spans="1:14">
      <c r="A29" s="253" t="s">
        <v>568</v>
      </c>
      <c r="B29" s="250"/>
      <c r="C29" s="250"/>
      <c r="D29" s="251"/>
      <c r="E29" s="251"/>
      <c r="F29" s="251"/>
      <c r="G29" s="250"/>
      <c r="H29" s="251"/>
      <c r="I29" s="250"/>
      <c r="J29" s="251"/>
      <c r="K29" s="251"/>
      <c r="L29" s="247"/>
      <c r="M29" s="247"/>
      <c r="N29" s="247"/>
    </row>
    <row r="30" s="232" customFormat="1" ht="22" customHeight="1" spans="1:14">
      <c r="A30" s="253" t="s">
        <v>569</v>
      </c>
      <c r="B30" s="250"/>
      <c r="C30" s="250"/>
      <c r="D30" s="251"/>
      <c r="E30" s="251"/>
      <c r="F30" s="251"/>
      <c r="G30" s="250"/>
      <c r="H30" s="251"/>
      <c r="I30" s="250"/>
      <c r="J30" s="251"/>
      <c r="K30" s="251"/>
      <c r="L30" s="247"/>
      <c r="M30" s="247"/>
      <c r="N30" s="247"/>
    </row>
    <row r="31" s="232" customFormat="1" ht="22" customHeight="1" spans="1:14">
      <c r="A31" s="253" t="s">
        <v>570</v>
      </c>
      <c r="B31" s="250">
        <f>SUM(C31:D31)</f>
        <v>810</v>
      </c>
      <c r="C31" s="250">
        <f t="shared" ref="C29:C42" si="9">E31+F31+G31</f>
        <v>810</v>
      </c>
      <c r="D31" s="251"/>
      <c r="E31" s="251"/>
      <c r="F31" s="251"/>
      <c r="G31" s="250">
        <f t="shared" ref="G29:G46" si="10">SUM(H31:I31)</f>
        <v>810</v>
      </c>
      <c r="H31" s="251"/>
      <c r="I31" s="250">
        <f t="shared" ref="I29:I46" si="11">SUM(J31:K31)</f>
        <v>810</v>
      </c>
      <c r="J31" s="251">
        <v>810</v>
      </c>
      <c r="K31" s="251"/>
      <c r="L31" s="247"/>
      <c r="M31" s="247"/>
      <c r="N31" s="247"/>
    </row>
    <row r="32" s="232" customFormat="1" ht="22" customHeight="1" spans="1:14">
      <c r="A32" s="249" t="s">
        <v>571</v>
      </c>
      <c r="B32" s="250">
        <f>SUM(C32:D32)</f>
        <v>614</v>
      </c>
      <c r="C32" s="250">
        <f t="shared" si="9"/>
        <v>614</v>
      </c>
      <c r="D32" s="251"/>
      <c r="E32" s="251"/>
      <c r="F32" s="251">
        <v>123</v>
      </c>
      <c r="G32" s="250">
        <f t="shared" si="10"/>
        <v>491</v>
      </c>
      <c r="H32" s="251"/>
      <c r="I32" s="250">
        <f t="shared" si="11"/>
        <v>491</v>
      </c>
      <c r="J32" s="251">
        <v>491</v>
      </c>
      <c r="K32" s="251"/>
      <c r="L32" s="247"/>
      <c r="M32" s="247"/>
      <c r="N32" s="247"/>
    </row>
    <row r="33" s="232" customFormat="1" ht="22" customHeight="1" spans="1:14">
      <c r="A33" s="249" t="s">
        <v>572</v>
      </c>
      <c r="B33" s="250"/>
      <c r="C33" s="250"/>
      <c r="D33" s="251"/>
      <c r="E33" s="251"/>
      <c r="F33" s="251"/>
      <c r="G33" s="250"/>
      <c r="H33" s="251"/>
      <c r="I33" s="250"/>
      <c r="J33" s="251"/>
      <c r="K33" s="251"/>
      <c r="L33" s="247"/>
      <c r="M33" s="247"/>
      <c r="N33" s="247"/>
    </row>
    <row r="34" s="232" customFormat="1" ht="22" customHeight="1" spans="1:14">
      <c r="A34" s="249" t="s">
        <v>573</v>
      </c>
      <c r="B34" s="250"/>
      <c r="C34" s="250"/>
      <c r="D34" s="251"/>
      <c r="E34" s="251"/>
      <c r="F34" s="251"/>
      <c r="G34" s="250"/>
      <c r="H34" s="251"/>
      <c r="I34" s="250"/>
      <c r="J34" s="251"/>
      <c r="K34" s="251"/>
      <c r="L34" s="247"/>
      <c r="M34" s="247"/>
      <c r="N34" s="247"/>
    </row>
    <row r="35" s="232" customFormat="1" ht="22" customHeight="1" spans="1:14">
      <c r="A35" s="249" t="s">
        <v>574</v>
      </c>
      <c r="B35" s="250">
        <f>SUM(C35:D35)</f>
        <v>658</v>
      </c>
      <c r="C35" s="250">
        <f t="shared" si="9"/>
        <v>658</v>
      </c>
      <c r="D35" s="251"/>
      <c r="E35" s="251"/>
      <c r="F35" s="251">
        <v>66</v>
      </c>
      <c r="G35" s="250">
        <f t="shared" si="10"/>
        <v>592</v>
      </c>
      <c r="H35" s="251"/>
      <c r="I35" s="250">
        <f t="shared" si="11"/>
        <v>592</v>
      </c>
      <c r="J35" s="251">
        <v>592</v>
      </c>
      <c r="K35" s="251"/>
      <c r="L35" s="247"/>
      <c r="M35" s="247"/>
      <c r="N35" s="247"/>
    </row>
    <row r="36" s="232" customFormat="1" ht="22" customHeight="1" spans="1:14">
      <c r="A36" s="249" t="s">
        <v>575</v>
      </c>
      <c r="B36" s="250">
        <f>SUM(C36:D36)</f>
        <v>50</v>
      </c>
      <c r="C36" s="250">
        <f t="shared" si="9"/>
        <v>50</v>
      </c>
      <c r="D36" s="251"/>
      <c r="E36" s="251"/>
      <c r="F36" s="251"/>
      <c r="G36" s="250">
        <f t="shared" si="10"/>
        <v>50</v>
      </c>
      <c r="H36" s="251"/>
      <c r="I36" s="250">
        <f t="shared" si="11"/>
        <v>50</v>
      </c>
      <c r="J36" s="251">
        <v>50</v>
      </c>
      <c r="K36" s="251"/>
      <c r="L36" s="247"/>
      <c r="M36" s="247"/>
      <c r="N36" s="247"/>
    </row>
    <row r="37" s="232" customFormat="1" ht="22" customHeight="1" spans="1:14">
      <c r="A37" s="249" t="s">
        <v>576</v>
      </c>
      <c r="B37" s="250">
        <f>SUM(C37:D37)</f>
        <v>50</v>
      </c>
      <c r="C37" s="250">
        <f t="shared" si="9"/>
        <v>50</v>
      </c>
      <c r="D37" s="251"/>
      <c r="E37" s="251"/>
      <c r="F37" s="251"/>
      <c r="G37" s="250">
        <f t="shared" si="10"/>
        <v>50</v>
      </c>
      <c r="H37" s="251"/>
      <c r="I37" s="250">
        <f t="shared" si="11"/>
        <v>50</v>
      </c>
      <c r="J37" s="251">
        <v>50</v>
      </c>
      <c r="K37" s="251"/>
      <c r="L37" s="247"/>
      <c r="M37" s="247"/>
      <c r="N37" s="247"/>
    </row>
    <row r="38" s="232" customFormat="1" ht="22" customHeight="1" spans="1:14">
      <c r="A38" s="253" t="s">
        <v>577</v>
      </c>
      <c r="B38" s="250"/>
      <c r="C38" s="250"/>
      <c r="D38" s="251"/>
      <c r="E38" s="251"/>
      <c r="F38" s="251"/>
      <c r="G38" s="250"/>
      <c r="H38" s="251"/>
      <c r="I38" s="250"/>
      <c r="J38" s="251"/>
      <c r="K38" s="251"/>
      <c r="L38" s="247"/>
      <c r="M38" s="247"/>
      <c r="N38" s="247"/>
    </row>
    <row r="39" s="232" customFormat="1" ht="22" customHeight="1" spans="1:14">
      <c r="A39" s="249" t="s">
        <v>578</v>
      </c>
      <c r="B39" s="250">
        <f>C39</f>
        <v>1649</v>
      </c>
      <c r="C39" s="250">
        <f t="shared" si="9"/>
        <v>1649</v>
      </c>
      <c r="D39" s="251">
        <v>405</v>
      </c>
      <c r="E39" s="251">
        <v>180</v>
      </c>
      <c r="F39" s="251">
        <v>360</v>
      </c>
      <c r="G39" s="250">
        <f t="shared" si="10"/>
        <v>1109</v>
      </c>
      <c r="H39" s="251">
        <v>180</v>
      </c>
      <c r="I39" s="250">
        <f t="shared" si="11"/>
        <v>929</v>
      </c>
      <c r="J39" s="251">
        <v>929</v>
      </c>
      <c r="K39" s="251"/>
      <c r="L39" s="247"/>
      <c r="M39" s="247"/>
      <c r="N39" s="247"/>
    </row>
    <row r="40" s="232" customFormat="1" ht="22" customHeight="1" spans="1:14">
      <c r="A40" s="249" t="s">
        <v>579</v>
      </c>
      <c r="B40" s="250">
        <f>C40</f>
        <v>1140</v>
      </c>
      <c r="C40" s="250">
        <f t="shared" si="9"/>
        <v>1140</v>
      </c>
      <c r="D40" s="251">
        <v>450</v>
      </c>
      <c r="E40" s="251"/>
      <c r="F40" s="251"/>
      <c r="G40" s="250">
        <f t="shared" si="10"/>
        <v>1140</v>
      </c>
      <c r="H40" s="251"/>
      <c r="I40" s="250">
        <f t="shared" si="11"/>
        <v>1140</v>
      </c>
      <c r="J40" s="251">
        <v>1140</v>
      </c>
      <c r="K40" s="251"/>
      <c r="L40" s="247"/>
      <c r="M40" s="247"/>
      <c r="N40" s="247"/>
    </row>
    <row r="41" s="232" customFormat="1" ht="22" customHeight="1" spans="1:14">
      <c r="A41" s="249" t="s">
        <v>580</v>
      </c>
      <c r="B41" s="250">
        <f t="shared" ref="B41:B46" si="12">C41</f>
        <v>70</v>
      </c>
      <c r="C41" s="250">
        <f t="shared" si="9"/>
        <v>70</v>
      </c>
      <c r="D41" s="251"/>
      <c r="E41" s="251"/>
      <c r="F41" s="251"/>
      <c r="G41" s="250">
        <f t="shared" si="10"/>
        <v>70</v>
      </c>
      <c r="H41" s="251"/>
      <c r="I41" s="250">
        <f t="shared" si="11"/>
        <v>70</v>
      </c>
      <c r="J41" s="251">
        <v>70</v>
      </c>
      <c r="K41" s="251"/>
      <c r="L41" s="247"/>
      <c r="M41" s="247"/>
      <c r="N41" s="247"/>
    </row>
    <row r="42" s="232" customFormat="1" ht="22" customHeight="1" spans="1:14">
      <c r="A42" s="253" t="s">
        <v>581</v>
      </c>
      <c r="B42" s="250"/>
      <c r="C42" s="250"/>
      <c r="D42" s="251"/>
      <c r="E42" s="251"/>
      <c r="F42" s="251"/>
      <c r="G42" s="250"/>
      <c r="H42" s="251"/>
      <c r="I42" s="250"/>
      <c r="J42" s="251"/>
      <c r="K42" s="251"/>
      <c r="L42" s="247"/>
      <c r="M42" s="247"/>
      <c r="N42" s="247"/>
    </row>
    <row r="43" s="232" customFormat="1" ht="22" customHeight="1" spans="1:14">
      <c r="A43" s="249" t="s">
        <v>582</v>
      </c>
      <c r="B43" s="250">
        <f>C43+D43</f>
        <v>12150</v>
      </c>
      <c r="C43" s="250"/>
      <c r="D43" s="251">
        <v>12150</v>
      </c>
      <c r="E43" s="251"/>
      <c r="F43" s="251"/>
      <c r="G43" s="250">
        <f t="shared" si="10"/>
        <v>12150</v>
      </c>
      <c r="H43" s="251"/>
      <c r="I43" s="250">
        <f t="shared" si="11"/>
        <v>12150</v>
      </c>
      <c r="J43" s="251">
        <v>12150</v>
      </c>
      <c r="K43" s="251"/>
      <c r="L43" s="247"/>
      <c r="M43" s="247"/>
      <c r="N43" s="247"/>
    </row>
    <row r="44" s="232" customFormat="1" ht="22" customHeight="1" spans="1:14">
      <c r="A44" s="249" t="s">
        <v>583</v>
      </c>
      <c r="B44" s="250">
        <f t="shared" si="12"/>
        <v>38</v>
      </c>
      <c r="C44" s="250">
        <f>E44+F44+G44</f>
        <v>38</v>
      </c>
      <c r="D44" s="251">
        <v>32</v>
      </c>
      <c r="E44" s="251"/>
      <c r="F44" s="251"/>
      <c r="G44" s="250">
        <f t="shared" si="10"/>
        <v>38</v>
      </c>
      <c r="H44" s="251"/>
      <c r="I44" s="250">
        <f t="shared" si="11"/>
        <v>38</v>
      </c>
      <c r="J44" s="251">
        <v>38</v>
      </c>
      <c r="K44" s="251"/>
      <c r="L44" s="247"/>
      <c r="M44" s="247"/>
      <c r="N44" s="247"/>
    </row>
    <row r="45" s="232" customFormat="1" ht="22" customHeight="1" spans="1:14">
      <c r="A45" s="249" t="s">
        <v>584</v>
      </c>
      <c r="B45" s="250">
        <f t="shared" si="12"/>
        <v>14</v>
      </c>
      <c r="C45" s="250">
        <f>E45+F45+G45</f>
        <v>14</v>
      </c>
      <c r="D45" s="251">
        <v>3</v>
      </c>
      <c r="E45" s="251"/>
      <c r="F45" s="251"/>
      <c r="G45" s="250">
        <f t="shared" si="10"/>
        <v>14</v>
      </c>
      <c r="H45" s="251"/>
      <c r="I45" s="250">
        <f t="shared" si="11"/>
        <v>14</v>
      </c>
      <c r="J45" s="251">
        <v>14</v>
      </c>
      <c r="K45" s="251"/>
      <c r="L45" s="247"/>
      <c r="M45" s="247"/>
      <c r="N45" s="247"/>
    </row>
    <row r="46" s="232" customFormat="1" ht="22" customHeight="1" spans="1:14">
      <c r="A46" s="249" t="s">
        <v>585</v>
      </c>
      <c r="B46" s="250">
        <f t="shared" si="12"/>
        <v>36</v>
      </c>
      <c r="C46" s="250">
        <f>E46+F46+G46</f>
        <v>36</v>
      </c>
      <c r="D46" s="251">
        <v>2</v>
      </c>
      <c r="E46" s="251"/>
      <c r="F46" s="251"/>
      <c r="G46" s="250">
        <f t="shared" si="10"/>
        <v>36</v>
      </c>
      <c r="H46" s="251"/>
      <c r="I46" s="250">
        <v>36</v>
      </c>
      <c r="J46" s="251">
        <v>36</v>
      </c>
      <c r="K46" s="251"/>
      <c r="L46" s="247"/>
      <c r="M46" s="247"/>
      <c r="N46" s="247"/>
    </row>
    <row r="47" s="232" customFormat="1" ht="22" customHeight="1" spans="1:14">
      <c r="A47" s="245" t="s">
        <v>586</v>
      </c>
      <c r="B47" s="246">
        <f t="shared" ref="B47:K47" si="13">SUM(B48:B56)</f>
        <v>591</v>
      </c>
      <c r="C47" s="246">
        <f>E47+F47+G47</f>
        <v>601</v>
      </c>
      <c r="D47" s="246">
        <f t="shared" si="13"/>
        <v>591</v>
      </c>
      <c r="E47" s="246"/>
      <c r="F47" s="246">
        <f t="shared" si="13"/>
        <v>26</v>
      </c>
      <c r="G47" s="246">
        <f t="shared" si="13"/>
        <v>575</v>
      </c>
      <c r="H47" s="246"/>
      <c r="I47" s="246">
        <f t="shared" si="13"/>
        <v>575</v>
      </c>
      <c r="J47" s="246">
        <f t="shared" si="13"/>
        <v>575</v>
      </c>
      <c r="K47" s="246"/>
      <c r="L47" s="247"/>
      <c r="M47" s="247"/>
      <c r="N47" s="247"/>
    </row>
    <row r="48" s="232" customFormat="1" ht="22" customHeight="1" spans="1:14">
      <c r="A48" s="249" t="s">
        <v>587</v>
      </c>
      <c r="B48" s="250"/>
      <c r="C48" s="251"/>
      <c r="D48" s="251"/>
      <c r="E48" s="251"/>
      <c r="F48" s="251"/>
      <c r="G48" s="250"/>
      <c r="H48" s="246"/>
      <c r="I48" s="250"/>
      <c r="J48" s="251"/>
      <c r="K48" s="251"/>
      <c r="L48" s="247"/>
      <c r="M48" s="247"/>
      <c r="N48" s="247"/>
    </row>
    <row r="49" s="232" customFormat="1" ht="22" customHeight="1" spans="1:14">
      <c r="A49" s="249" t="s">
        <v>588</v>
      </c>
      <c r="B49" s="250"/>
      <c r="C49" s="251"/>
      <c r="D49" s="251"/>
      <c r="E49" s="251"/>
      <c r="F49" s="251"/>
      <c r="G49" s="250"/>
      <c r="H49" s="246"/>
      <c r="I49" s="250"/>
      <c r="J49" s="251"/>
      <c r="K49" s="251"/>
      <c r="L49" s="247"/>
      <c r="M49" s="247"/>
      <c r="N49" s="247"/>
    </row>
    <row r="50" s="232" customFormat="1" ht="22" customHeight="1" spans="1:14">
      <c r="A50" s="249" t="s">
        <v>589</v>
      </c>
      <c r="B50" s="250"/>
      <c r="C50" s="251"/>
      <c r="D50" s="251"/>
      <c r="E50" s="251"/>
      <c r="F50" s="251"/>
      <c r="G50" s="250"/>
      <c r="H50" s="246"/>
      <c r="I50" s="250"/>
      <c r="J50" s="251"/>
      <c r="K50" s="251"/>
      <c r="L50" s="247"/>
      <c r="M50" s="247"/>
      <c r="N50" s="247"/>
    </row>
    <row r="51" s="232" customFormat="1" ht="22" customHeight="1" spans="1:14">
      <c r="A51" s="249" t="s">
        <v>590</v>
      </c>
      <c r="B51" s="250"/>
      <c r="C51" s="251"/>
      <c r="D51" s="251"/>
      <c r="E51" s="251"/>
      <c r="F51" s="251"/>
      <c r="G51" s="250"/>
      <c r="H51" s="246"/>
      <c r="I51" s="250"/>
      <c r="J51" s="251"/>
      <c r="K51" s="251"/>
      <c r="L51" s="247"/>
      <c r="M51" s="247"/>
      <c r="N51" s="247"/>
    </row>
    <row r="52" s="232" customFormat="1" ht="22" customHeight="1" spans="1:14">
      <c r="A52" s="249" t="s">
        <v>591</v>
      </c>
      <c r="B52" s="250">
        <f>SUM(C52:D52)</f>
        <v>526</v>
      </c>
      <c r="C52" s="251"/>
      <c r="D52" s="251">
        <v>526</v>
      </c>
      <c r="E52" s="251"/>
      <c r="F52" s="251">
        <v>26</v>
      </c>
      <c r="G52" s="250">
        <f>SUM(H52:I52)</f>
        <v>500</v>
      </c>
      <c r="H52" s="246"/>
      <c r="I52" s="250">
        <f>SUM(J52:K52)</f>
        <v>500</v>
      </c>
      <c r="J52" s="251">
        <v>500</v>
      </c>
      <c r="K52" s="251"/>
      <c r="L52" s="247"/>
      <c r="M52" s="247"/>
      <c r="N52" s="247"/>
    </row>
    <row r="53" s="232" customFormat="1" ht="22" customHeight="1" spans="1:14">
      <c r="A53" s="249" t="s">
        <v>592</v>
      </c>
      <c r="B53" s="250">
        <f>SUM(C53:D53)</f>
        <v>20</v>
      </c>
      <c r="C53" s="251"/>
      <c r="D53" s="251">
        <v>20</v>
      </c>
      <c r="E53" s="251"/>
      <c r="F53" s="251"/>
      <c r="G53" s="250">
        <f>SUM(H53:I53)</f>
        <v>30</v>
      </c>
      <c r="H53" s="246"/>
      <c r="I53" s="250">
        <f>SUM(J53:K53)</f>
        <v>30</v>
      </c>
      <c r="J53" s="251">
        <v>30</v>
      </c>
      <c r="K53" s="251"/>
      <c r="L53" s="247"/>
      <c r="M53" s="247"/>
      <c r="N53" s="247"/>
    </row>
    <row r="54" s="232" customFormat="1" ht="22" customHeight="1" spans="1:14">
      <c r="A54" s="249" t="s">
        <v>593</v>
      </c>
      <c r="B54" s="250">
        <f>SUM(C54:D54)</f>
        <v>45</v>
      </c>
      <c r="C54" s="251"/>
      <c r="D54" s="251">
        <v>45</v>
      </c>
      <c r="E54" s="251"/>
      <c r="F54" s="251"/>
      <c r="G54" s="250">
        <f>SUM(H54:I54)</f>
        <v>45</v>
      </c>
      <c r="H54" s="246"/>
      <c r="I54" s="250">
        <f>SUM(J54:K54)</f>
        <v>45</v>
      </c>
      <c r="J54" s="251">
        <v>45</v>
      </c>
      <c r="K54" s="251"/>
      <c r="L54" s="247"/>
      <c r="M54" s="247"/>
      <c r="N54" s="247"/>
    </row>
    <row r="55" s="232" customFormat="1" ht="22" customHeight="1" spans="1:14">
      <c r="A55" s="249" t="s">
        <v>594</v>
      </c>
      <c r="B55" s="250"/>
      <c r="C55" s="251"/>
      <c r="D55" s="251"/>
      <c r="E55" s="251"/>
      <c r="F55" s="251"/>
      <c r="G55" s="250"/>
      <c r="H55" s="246"/>
      <c r="I55" s="250"/>
      <c r="J55" s="251"/>
      <c r="K55" s="251"/>
      <c r="L55" s="247"/>
      <c r="M55" s="247"/>
      <c r="N55" s="247"/>
    </row>
    <row r="56" s="232" customFormat="1" ht="22" customHeight="1" spans="1:14">
      <c r="A56" s="249" t="s">
        <v>595</v>
      </c>
      <c r="B56" s="250"/>
      <c r="C56" s="251"/>
      <c r="D56" s="251"/>
      <c r="E56" s="251"/>
      <c r="F56" s="251"/>
      <c r="G56" s="250"/>
      <c r="H56" s="251"/>
      <c r="I56" s="250"/>
      <c r="J56" s="251"/>
      <c r="K56" s="251"/>
      <c r="L56" s="247"/>
      <c r="M56" s="247"/>
      <c r="N56" s="247"/>
    </row>
    <row r="57" s="232" customFormat="1" ht="22" customHeight="1" spans="1:14">
      <c r="A57" s="254" t="s">
        <v>596</v>
      </c>
      <c r="B57" s="246">
        <f t="shared" ref="B57:K57" si="14">SUM(B58:B59)</f>
        <v>30</v>
      </c>
      <c r="C57" s="246"/>
      <c r="D57" s="246">
        <f t="shared" si="14"/>
        <v>30</v>
      </c>
      <c r="E57" s="246"/>
      <c r="F57" s="246"/>
      <c r="G57" s="246">
        <f t="shared" si="14"/>
        <v>30</v>
      </c>
      <c r="H57" s="246"/>
      <c r="I57" s="246">
        <f t="shared" si="14"/>
        <v>30</v>
      </c>
      <c r="J57" s="246">
        <f t="shared" si="14"/>
        <v>30</v>
      </c>
      <c r="K57" s="246"/>
      <c r="L57" s="247"/>
      <c r="M57" s="247"/>
      <c r="N57" s="247"/>
    </row>
    <row r="58" s="232" customFormat="1" ht="22" customHeight="1" spans="1:14">
      <c r="A58" s="255" t="s">
        <v>597</v>
      </c>
      <c r="B58" s="250"/>
      <c r="C58" s="251"/>
      <c r="D58" s="251"/>
      <c r="E58" s="251"/>
      <c r="F58" s="251"/>
      <c r="G58" s="250"/>
      <c r="H58" s="251"/>
      <c r="I58" s="250"/>
      <c r="J58" s="251"/>
      <c r="K58" s="251"/>
      <c r="L58" s="247"/>
      <c r="M58" s="247"/>
      <c r="N58" s="247"/>
    </row>
    <row r="59" s="232" customFormat="1" ht="22" customHeight="1" spans="1:14">
      <c r="A59" s="255" t="s">
        <v>598</v>
      </c>
      <c r="B59" s="250">
        <f>SUM(C59:D59)</f>
        <v>30</v>
      </c>
      <c r="C59" s="251"/>
      <c r="D59" s="251">
        <v>30</v>
      </c>
      <c r="E59" s="251"/>
      <c r="F59" s="251"/>
      <c r="G59" s="250">
        <f>SUM(H59:I59)</f>
        <v>30</v>
      </c>
      <c r="H59" s="251"/>
      <c r="I59" s="250">
        <f>SUM(J59:K59)</f>
        <v>30</v>
      </c>
      <c r="J59" s="251">
        <v>30</v>
      </c>
      <c r="K59" s="251"/>
      <c r="L59" s="247"/>
      <c r="M59" s="247"/>
      <c r="N59" s="247"/>
    </row>
    <row r="60" ht="23" customHeight="1"/>
  </sheetData>
  <mergeCells count="12">
    <mergeCell ref="A2:K2"/>
    <mergeCell ref="J3:K3"/>
    <mergeCell ref="B4:D4"/>
    <mergeCell ref="G4:K4"/>
    <mergeCell ref="A4:A6"/>
    <mergeCell ref="B5:B6"/>
    <mergeCell ref="C5:C6"/>
    <mergeCell ref="D5:D6"/>
    <mergeCell ref="E4:E6"/>
    <mergeCell ref="F4:F6"/>
    <mergeCell ref="G5:G6"/>
    <mergeCell ref="H5:H6"/>
  </mergeCells>
  <printOptions horizontalCentered="1"/>
  <pageMargins left="0.708333333333333" right="0.708333333333333" top="0.629861111111111" bottom="0.590277777777778" header="0.314583333333333" footer="0.314583333333333"/>
  <pageSetup paperSize="9" firstPageNumber="16" fitToHeight="0" orientation="landscape" useFirstPageNumber="1" horizontalDpi="600"/>
  <headerFooter>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33"/>
  <sheetViews>
    <sheetView showGridLines="0" showZeros="0" workbookViewId="0">
      <pane ySplit="5" topLeftCell="A18" activePane="bottomLeft" state="frozen"/>
      <selection/>
      <selection pane="bottomLeft" activeCell="K22" sqref="K22"/>
    </sheetView>
  </sheetViews>
  <sheetFormatPr defaultColWidth="9" defaultRowHeight="14.25"/>
  <cols>
    <col min="1" max="1" width="12.75" style="207" customWidth="1"/>
    <col min="2" max="2" width="36.5" style="207" customWidth="1"/>
    <col min="3" max="3" width="14.875" style="208" customWidth="1"/>
    <col min="4" max="4" width="16" style="208" customWidth="1"/>
    <col min="5" max="5" width="14.25" style="208" customWidth="1"/>
    <col min="6" max="6" width="17.875" style="208" customWidth="1"/>
    <col min="7" max="7" width="18.125" style="208" customWidth="1"/>
    <col min="8" max="16329" width="9" style="207"/>
    <col min="16330" max="16384" width="9" style="209"/>
  </cols>
  <sheetData>
    <row r="1" spans="1:7 16337:16384">
      <c r="A1" s="207" t="s">
        <v>599</v>
      </c>
    </row>
    <row r="2" s="205" customFormat="1" ht="24" customHeight="1" spans="1:7 16337:16384">
      <c r="A2" s="210" t="s">
        <v>600</v>
      </c>
      <c r="B2" s="210"/>
      <c r="C2" s="211"/>
      <c r="D2" s="211"/>
      <c r="E2" s="211"/>
      <c r="F2" s="211"/>
      <c r="G2" s="211"/>
    </row>
    <row r="3" s="206" customFormat="1" ht="20.25" customHeight="1" spans="1:7 16337:16384">
      <c r="C3" s="212"/>
      <c r="D3" s="212"/>
      <c r="E3" s="212"/>
      <c r="F3" s="212"/>
      <c r="G3" s="213" t="s">
        <v>28</v>
      </c>
      <c r="XDI3" s="214"/>
      <c r="XDJ3" s="214"/>
      <c r="XDK3" s="214"/>
      <c r="XDL3" s="214"/>
      <c r="XDM3" s="214"/>
      <c r="XDN3" s="214"/>
      <c r="XDO3" s="214"/>
      <c r="XDP3" s="214"/>
      <c r="XDQ3" s="214"/>
      <c r="XDR3" s="214"/>
      <c r="XDS3" s="214"/>
      <c r="XDT3" s="214"/>
      <c r="XDU3" s="214"/>
      <c r="XDV3" s="214"/>
      <c r="XDW3" s="214"/>
      <c r="XDX3" s="214"/>
      <c r="XDY3" s="214"/>
      <c r="XDZ3" s="214"/>
      <c r="XEA3" s="214"/>
      <c r="XEB3" s="214"/>
      <c r="XEC3" s="214"/>
      <c r="XED3" s="214"/>
      <c r="XEE3" s="214"/>
      <c r="XEF3" s="214"/>
      <c r="XEG3" s="214"/>
      <c r="XEH3" s="214"/>
      <c r="XEI3" s="214"/>
      <c r="XEJ3" s="214"/>
      <c r="XEK3" s="214"/>
      <c r="XEL3" s="214"/>
      <c r="XEM3" s="214"/>
      <c r="XEN3" s="214"/>
      <c r="XEO3" s="214"/>
      <c r="XEP3" s="214"/>
      <c r="XEQ3" s="214"/>
      <c r="XER3" s="214"/>
      <c r="XES3" s="214"/>
      <c r="XET3" s="214"/>
      <c r="XEU3" s="214"/>
      <c r="XEV3" s="214"/>
      <c r="XEW3" s="214"/>
      <c r="XEX3" s="214"/>
      <c r="XEY3" s="214"/>
      <c r="XEZ3" s="214"/>
      <c r="XFA3" s="214"/>
      <c r="XFB3" s="214"/>
      <c r="XFC3" s="214"/>
      <c r="XFD3" s="214"/>
    </row>
    <row r="4" s="206" customFormat="1" ht="30" customHeight="1" spans="1:7 16337:16384">
      <c r="A4" s="215" t="s">
        <v>221</v>
      </c>
      <c r="B4" s="216"/>
      <c r="C4" s="217" t="s">
        <v>601</v>
      </c>
      <c r="D4" s="217" t="s">
        <v>602</v>
      </c>
      <c r="E4" s="218" t="s">
        <v>603</v>
      </c>
      <c r="F4" s="219"/>
      <c r="G4" s="220"/>
      <c r="XDI4" s="214"/>
      <c r="XDJ4" s="214"/>
      <c r="XDK4" s="214"/>
      <c r="XDL4" s="214"/>
      <c r="XDM4" s="214"/>
      <c r="XDN4" s="214"/>
      <c r="XDO4" s="214"/>
      <c r="XDP4" s="214"/>
      <c r="XDQ4" s="214"/>
      <c r="XDR4" s="214"/>
      <c r="XDS4" s="214"/>
      <c r="XDT4" s="214"/>
      <c r="XDU4" s="214"/>
      <c r="XDV4" s="214"/>
      <c r="XDW4" s="214"/>
      <c r="XDX4" s="214"/>
      <c r="XDY4" s="214"/>
      <c r="XDZ4" s="214"/>
      <c r="XEA4" s="214"/>
      <c r="XEB4" s="214"/>
      <c r="XEC4" s="214"/>
      <c r="XED4" s="214"/>
      <c r="XEE4" s="214"/>
      <c r="XEF4" s="214"/>
      <c r="XEG4" s="214"/>
      <c r="XEH4" s="214"/>
      <c r="XEI4" s="214"/>
      <c r="XEJ4" s="214"/>
      <c r="XEK4" s="214"/>
      <c r="XEL4" s="214"/>
      <c r="XEM4" s="214"/>
      <c r="XEN4" s="214"/>
      <c r="XEO4" s="214"/>
      <c r="XEP4" s="214"/>
      <c r="XEQ4" s="214"/>
      <c r="XER4" s="214"/>
      <c r="XES4" s="214"/>
      <c r="XET4" s="214"/>
      <c r="XEU4" s="214"/>
      <c r="XEV4" s="214"/>
      <c r="XEW4" s="214"/>
      <c r="XEX4" s="214"/>
      <c r="XEY4" s="214"/>
      <c r="XEZ4" s="214"/>
      <c r="XFA4" s="214"/>
      <c r="XFB4" s="214"/>
      <c r="XFC4" s="214"/>
      <c r="XFD4" s="214"/>
    </row>
    <row r="5" s="206" customFormat="1" ht="30" customHeight="1" spans="1:7 16337:16384">
      <c r="A5" s="221" t="s">
        <v>604</v>
      </c>
      <c r="B5" s="221" t="s">
        <v>605</v>
      </c>
      <c r="C5" s="222"/>
      <c r="D5" s="222"/>
      <c r="E5" s="223" t="s">
        <v>606</v>
      </c>
      <c r="F5" s="224" t="s">
        <v>607</v>
      </c>
      <c r="G5" s="224" t="s">
        <v>608</v>
      </c>
      <c r="XDI5" s="214"/>
      <c r="XDJ5" s="214"/>
      <c r="XDK5" s="214"/>
      <c r="XDL5" s="214"/>
      <c r="XDM5" s="214"/>
      <c r="XDN5" s="214"/>
      <c r="XDO5" s="214"/>
      <c r="XDP5" s="214"/>
      <c r="XDQ5" s="214"/>
      <c r="XDR5" s="214"/>
      <c r="XDS5" s="214"/>
      <c r="XDT5" s="214"/>
      <c r="XDU5" s="214"/>
      <c r="XDV5" s="214"/>
      <c r="XDW5" s="214"/>
      <c r="XDX5" s="214"/>
      <c r="XDY5" s="214"/>
      <c r="XDZ5" s="214"/>
      <c r="XEA5" s="214"/>
      <c r="XEB5" s="214"/>
      <c r="XEC5" s="214"/>
      <c r="XED5" s="214"/>
      <c r="XEE5" s="214"/>
      <c r="XEF5" s="214"/>
      <c r="XEG5" s="214"/>
      <c r="XEH5" s="214"/>
      <c r="XEI5" s="214"/>
      <c r="XEJ5" s="214"/>
      <c r="XEK5" s="214"/>
      <c r="XEL5" s="214"/>
      <c r="XEM5" s="214"/>
      <c r="XEN5" s="214"/>
      <c r="XEO5" s="214"/>
      <c r="XEP5" s="214"/>
      <c r="XEQ5" s="214"/>
      <c r="XER5" s="214"/>
      <c r="XES5" s="214"/>
      <c r="XET5" s="214"/>
      <c r="XEU5" s="214"/>
      <c r="XEV5" s="214"/>
      <c r="XEW5" s="214"/>
      <c r="XEX5" s="214"/>
      <c r="XEY5" s="214"/>
      <c r="XEZ5" s="214"/>
      <c r="XFA5" s="214"/>
      <c r="XFB5" s="214"/>
      <c r="XFC5" s="214"/>
      <c r="XFD5" s="214"/>
    </row>
    <row r="6" s="206" customFormat="1" ht="27" customHeight="1" spans="1:7 16337:16384">
      <c r="A6" s="225">
        <v>101</v>
      </c>
      <c r="B6" s="226" t="s">
        <v>609</v>
      </c>
      <c r="C6" s="227">
        <f>SUM(C7:C22)</f>
        <v>18340</v>
      </c>
      <c r="D6" s="228">
        <f>SUM(D7:D22)</f>
        <v>20896</v>
      </c>
      <c r="E6" s="227">
        <f>SUM(E7:E22)</f>
        <v>22150</v>
      </c>
      <c r="F6" s="229">
        <f t="shared" ref="F6:F11" si="0">IFERROR(E6/C6,0)</f>
        <v>1.20774263904035</v>
      </c>
      <c r="G6" s="229">
        <f>IFERROR(E6/D6,0)</f>
        <v>1.06001148545176</v>
      </c>
      <c r="XDI6" s="214"/>
      <c r="XDJ6" s="214"/>
      <c r="XDK6" s="214"/>
      <c r="XDL6" s="214"/>
      <c r="XDM6" s="214"/>
      <c r="XDN6" s="214"/>
      <c r="XDO6" s="214"/>
      <c r="XDP6" s="214"/>
      <c r="XDQ6" s="214"/>
      <c r="XDR6" s="214"/>
      <c r="XDS6" s="214"/>
      <c r="XDT6" s="214"/>
      <c r="XDU6" s="214"/>
      <c r="XDV6" s="214"/>
      <c r="XDW6" s="214"/>
      <c r="XDX6" s="214"/>
      <c r="XDY6" s="214"/>
      <c r="XDZ6" s="214"/>
      <c r="XEA6" s="214"/>
      <c r="XEB6" s="214"/>
      <c r="XEC6" s="214"/>
      <c r="XED6" s="214"/>
      <c r="XEE6" s="214"/>
      <c r="XEF6" s="214"/>
      <c r="XEG6" s="214"/>
      <c r="XEH6" s="214"/>
      <c r="XEI6" s="214"/>
      <c r="XEJ6" s="214"/>
      <c r="XEK6" s="214"/>
      <c r="XEL6" s="214"/>
      <c r="XEM6" s="214"/>
      <c r="XEN6" s="214"/>
      <c r="XEO6" s="214"/>
      <c r="XEP6" s="214"/>
      <c r="XEQ6" s="214"/>
      <c r="XER6" s="214"/>
      <c r="XES6" s="214"/>
      <c r="XET6" s="214"/>
      <c r="XEU6" s="214"/>
      <c r="XEV6" s="214"/>
      <c r="XEW6" s="214"/>
      <c r="XEX6" s="214"/>
      <c r="XEY6" s="214"/>
      <c r="XEZ6" s="214"/>
      <c r="XFA6" s="214"/>
      <c r="XFB6" s="214"/>
      <c r="XFC6" s="214"/>
      <c r="XFD6" s="214"/>
    </row>
    <row r="7" s="206" customFormat="1" ht="27" customHeight="1" spans="1:7 16337:16384">
      <c r="A7" s="225">
        <v>10101</v>
      </c>
      <c r="B7" s="226" t="s">
        <v>610</v>
      </c>
      <c r="C7" s="227">
        <v>9883</v>
      </c>
      <c r="D7" s="228">
        <v>10858</v>
      </c>
      <c r="E7" s="227">
        <v>11508</v>
      </c>
      <c r="F7" s="229">
        <f t="shared" si="0"/>
        <v>1.16442375796823</v>
      </c>
      <c r="G7" s="229">
        <f t="shared" ref="G7:G33" si="1">IFERROR(E7/D7,0)</f>
        <v>1.05986369497145</v>
      </c>
      <c r="XDI7" s="214"/>
      <c r="XDJ7" s="214"/>
      <c r="XDK7" s="214"/>
      <c r="XDL7" s="214"/>
      <c r="XDM7" s="214"/>
      <c r="XDN7" s="214"/>
      <c r="XDO7" s="214"/>
      <c r="XDP7" s="214"/>
      <c r="XDQ7" s="214"/>
      <c r="XDR7" s="214"/>
      <c r="XDS7" s="214"/>
      <c r="XDT7" s="214"/>
      <c r="XDU7" s="214"/>
      <c r="XDV7" s="214"/>
      <c r="XDW7" s="214"/>
      <c r="XDX7" s="214"/>
      <c r="XDY7" s="214"/>
      <c r="XDZ7" s="214"/>
      <c r="XEA7" s="214"/>
      <c r="XEB7" s="214"/>
      <c r="XEC7" s="214"/>
      <c r="XED7" s="214"/>
      <c r="XEE7" s="214"/>
      <c r="XEF7" s="214"/>
      <c r="XEG7" s="214"/>
      <c r="XEH7" s="214"/>
      <c r="XEI7" s="214"/>
      <c r="XEJ7" s="214"/>
      <c r="XEK7" s="214"/>
      <c r="XEL7" s="214"/>
      <c r="XEM7" s="214"/>
      <c r="XEN7" s="214"/>
      <c r="XEO7" s="214"/>
      <c r="XEP7" s="214"/>
      <c r="XEQ7" s="214"/>
      <c r="XER7" s="214"/>
      <c r="XES7" s="214"/>
      <c r="XET7" s="214"/>
      <c r="XEU7" s="214"/>
      <c r="XEV7" s="214"/>
      <c r="XEW7" s="214"/>
      <c r="XEX7" s="214"/>
      <c r="XEY7" s="214"/>
      <c r="XEZ7" s="214"/>
      <c r="XFA7" s="214"/>
      <c r="XFB7" s="214"/>
      <c r="XFC7" s="214"/>
      <c r="XFD7" s="214"/>
    </row>
    <row r="8" s="206" customFormat="1" ht="27" customHeight="1" spans="1:7 16337:16384">
      <c r="A8" s="225">
        <v>10104</v>
      </c>
      <c r="B8" s="226" t="s">
        <v>35</v>
      </c>
      <c r="C8" s="227">
        <v>1116</v>
      </c>
      <c r="D8" s="228">
        <v>1919</v>
      </c>
      <c r="E8" s="227">
        <v>2034</v>
      </c>
      <c r="F8" s="229">
        <f t="shared" si="0"/>
        <v>1.82258064516129</v>
      </c>
      <c r="G8" s="229">
        <f t="shared" si="1"/>
        <v>1.05992704533611</v>
      </c>
      <c r="XDI8" s="214"/>
      <c r="XDJ8" s="214"/>
      <c r="XDK8" s="214"/>
      <c r="XDL8" s="214"/>
      <c r="XDM8" s="214"/>
      <c r="XDN8" s="214"/>
      <c r="XDO8" s="214"/>
      <c r="XDP8" s="214"/>
      <c r="XDQ8" s="214"/>
      <c r="XDR8" s="214"/>
      <c r="XDS8" s="214"/>
      <c r="XDT8" s="214"/>
      <c r="XDU8" s="214"/>
      <c r="XDV8" s="214"/>
      <c r="XDW8" s="214"/>
      <c r="XDX8" s="214"/>
      <c r="XDY8" s="214"/>
      <c r="XDZ8" s="214"/>
      <c r="XEA8" s="214"/>
      <c r="XEB8" s="214"/>
      <c r="XEC8" s="214"/>
      <c r="XED8" s="214"/>
      <c r="XEE8" s="214"/>
      <c r="XEF8" s="214"/>
      <c r="XEG8" s="214"/>
      <c r="XEH8" s="214"/>
      <c r="XEI8" s="214"/>
      <c r="XEJ8" s="214"/>
      <c r="XEK8" s="214"/>
      <c r="XEL8" s="214"/>
      <c r="XEM8" s="214"/>
      <c r="XEN8" s="214"/>
      <c r="XEO8" s="214"/>
      <c r="XEP8" s="214"/>
      <c r="XEQ8" s="214"/>
      <c r="XER8" s="214"/>
      <c r="XES8" s="214"/>
      <c r="XET8" s="214"/>
      <c r="XEU8" s="214"/>
      <c r="XEV8" s="214"/>
      <c r="XEW8" s="214"/>
      <c r="XEX8" s="214"/>
      <c r="XEY8" s="214"/>
      <c r="XEZ8" s="214"/>
      <c r="XFA8" s="214"/>
      <c r="XFB8" s="214"/>
      <c r="XFC8" s="214"/>
      <c r="XFD8" s="214"/>
    </row>
    <row r="9" s="206" customFormat="1" ht="27" customHeight="1" spans="1:7 16337:16384">
      <c r="A9" s="225">
        <v>10105</v>
      </c>
      <c r="B9" s="226" t="s">
        <v>611</v>
      </c>
      <c r="C9" s="227">
        <v>0</v>
      </c>
      <c r="D9" s="228"/>
      <c r="E9" s="227">
        <v>0</v>
      </c>
      <c r="F9" s="229">
        <f t="shared" si="0"/>
        <v>0</v>
      </c>
      <c r="G9" s="229">
        <f t="shared" si="1"/>
        <v>0</v>
      </c>
      <c r="XDI9" s="214"/>
      <c r="XDJ9" s="214"/>
      <c r="XDK9" s="214"/>
      <c r="XDL9" s="214"/>
      <c r="XDM9" s="214"/>
      <c r="XDN9" s="214"/>
      <c r="XDO9" s="214"/>
      <c r="XDP9" s="214"/>
      <c r="XDQ9" s="214"/>
      <c r="XDR9" s="214"/>
      <c r="XDS9" s="214"/>
      <c r="XDT9" s="214"/>
      <c r="XDU9" s="214"/>
      <c r="XDV9" s="214"/>
      <c r="XDW9" s="214"/>
      <c r="XDX9" s="214"/>
      <c r="XDY9" s="214"/>
      <c r="XDZ9" s="214"/>
      <c r="XEA9" s="214"/>
      <c r="XEB9" s="214"/>
      <c r="XEC9" s="214"/>
      <c r="XED9" s="214"/>
      <c r="XEE9" s="214"/>
      <c r="XEF9" s="214"/>
      <c r="XEG9" s="214"/>
      <c r="XEH9" s="214"/>
      <c r="XEI9" s="214"/>
      <c r="XEJ9" s="214"/>
      <c r="XEK9" s="214"/>
      <c r="XEL9" s="214"/>
      <c r="XEM9" s="214"/>
      <c r="XEN9" s="214"/>
      <c r="XEO9" s="214"/>
      <c r="XEP9" s="214"/>
      <c r="XEQ9" s="214"/>
      <c r="XER9" s="214"/>
      <c r="XES9" s="214"/>
      <c r="XET9" s="214"/>
      <c r="XEU9" s="214"/>
      <c r="XEV9" s="214"/>
      <c r="XEW9" s="214"/>
      <c r="XEX9" s="214"/>
      <c r="XEY9" s="214"/>
      <c r="XEZ9" s="214"/>
      <c r="XFA9" s="214"/>
      <c r="XFB9" s="214"/>
      <c r="XFC9" s="214"/>
      <c r="XFD9" s="214"/>
    </row>
    <row r="10" s="206" customFormat="1" ht="27" customHeight="1" spans="1:7 16337:16384">
      <c r="A10" s="225">
        <v>10106</v>
      </c>
      <c r="B10" s="226" t="s">
        <v>36</v>
      </c>
      <c r="C10" s="227">
        <v>191</v>
      </c>
      <c r="D10" s="228">
        <v>293</v>
      </c>
      <c r="E10" s="227">
        <v>311</v>
      </c>
      <c r="F10" s="229">
        <f t="shared" si="0"/>
        <v>1.6282722513089</v>
      </c>
      <c r="G10" s="229">
        <f t="shared" si="1"/>
        <v>1.06143344709898</v>
      </c>
      <c r="XDI10" s="214"/>
      <c r="XDJ10" s="214"/>
      <c r="XDK10" s="214"/>
      <c r="XDL10" s="214"/>
      <c r="XDM10" s="214"/>
      <c r="XDN10" s="214"/>
      <c r="XDO10" s="214"/>
      <c r="XDP10" s="214"/>
      <c r="XDQ10" s="214"/>
      <c r="XDR10" s="214"/>
      <c r="XDS10" s="214"/>
      <c r="XDT10" s="214"/>
      <c r="XDU10" s="214"/>
      <c r="XDV10" s="214"/>
      <c r="XDW10" s="214"/>
      <c r="XDX10" s="214"/>
      <c r="XDY10" s="214"/>
      <c r="XDZ10" s="214"/>
      <c r="XEA10" s="214"/>
      <c r="XEB10" s="214"/>
      <c r="XEC10" s="214"/>
      <c r="XED10" s="214"/>
      <c r="XEE10" s="214"/>
      <c r="XEF10" s="214"/>
      <c r="XEG10" s="214"/>
      <c r="XEH10" s="214"/>
      <c r="XEI10" s="214"/>
      <c r="XEJ10" s="214"/>
      <c r="XEK10" s="214"/>
      <c r="XEL10" s="214"/>
      <c r="XEM10" s="214"/>
      <c r="XEN10" s="214"/>
      <c r="XEO10" s="214"/>
      <c r="XEP10" s="214"/>
      <c r="XEQ10" s="214"/>
      <c r="XER10" s="214"/>
      <c r="XES10" s="214"/>
      <c r="XET10" s="214"/>
      <c r="XEU10" s="214"/>
      <c r="XEV10" s="214"/>
      <c r="XEW10" s="214"/>
      <c r="XEX10" s="214"/>
      <c r="XEY10" s="214"/>
      <c r="XEZ10" s="214"/>
      <c r="XFA10" s="214"/>
      <c r="XFB10" s="214"/>
      <c r="XFC10" s="214"/>
      <c r="XFD10" s="214"/>
    </row>
    <row r="11" s="206" customFormat="1" ht="27" customHeight="1" spans="1:7 16337:16384">
      <c r="A11" s="225">
        <v>10107</v>
      </c>
      <c r="B11" s="226" t="s">
        <v>37</v>
      </c>
      <c r="C11" s="227">
        <v>3557</v>
      </c>
      <c r="D11" s="228">
        <v>4094</v>
      </c>
      <c r="E11" s="227">
        <v>4340</v>
      </c>
      <c r="F11" s="229">
        <f t="shared" si="0"/>
        <v>1.22012932246275</v>
      </c>
      <c r="G11" s="229">
        <f t="shared" si="1"/>
        <v>1.06008793356131</v>
      </c>
      <c r="XDI11" s="214"/>
      <c r="XDJ11" s="214"/>
      <c r="XDK11" s="214"/>
      <c r="XDL11" s="214"/>
      <c r="XDM11" s="214"/>
      <c r="XDN11" s="214"/>
      <c r="XDO11" s="214"/>
      <c r="XDP11" s="214"/>
      <c r="XDQ11" s="214"/>
      <c r="XDR11" s="214"/>
      <c r="XDS11" s="214"/>
      <c r="XDT11" s="214"/>
      <c r="XDU11" s="214"/>
      <c r="XDV11" s="214"/>
      <c r="XDW11" s="214"/>
      <c r="XDX11" s="214"/>
      <c r="XDY11" s="214"/>
      <c r="XDZ11" s="214"/>
      <c r="XEA11" s="214"/>
      <c r="XEB11" s="214"/>
      <c r="XEC11" s="214"/>
      <c r="XED11" s="214"/>
      <c r="XEE11" s="214"/>
      <c r="XEF11" s="214"/>
      <c r="XEG11" s="214"/>
      <c r="XEH11" s="214"/>
      <c r="XEI11" s="214"/>
      <c r="XEJ11" s="214"/>
      <c r="XEK11" s="214"/>
      <c r="XEL11" s="214"/>
      <c r="XEM11" s="214"/>
      <c r="XEN11" s="214"/>
      <c r="XEO11" s="214"/>
      <c r="XEP11" s="214"/>
      <c r="XEQ11" s="214"/>
      <c r="XER11" s="214"/>
      <c r="XES11" s="214"/>
      <c r="XET11" s="214"/>
      <c r="XEU11" s="214"/>
      <c r="XEV11" s="214"/>
      <c r="XEW11" s="214"/>
      <c r="XEX11" s="214"/>
      <c r="XEY11" s="214"/>
      <c r="XEZ11" s="214"/>
      <c r="XFA11" s="214"/>
      <c r="XFB11" s="214"/>
      <c r="XFC11" s="214"/>
      <c r="XFD11" s="214"/>
    </row>
    <row r="12" s="206" customFormat="1" ht="27" customHeight="1" spans="1:7 16337:16384">
      <c r="A12" s="225">
        <v>10109</v>
      </c>
      <c r="B12" s="226" t="s">
        <v>38</v>
      </c>
      <c r="C12" s="227">
        <v>407</v>
      </c>
      <c r="D12" s="228">
        <v>546</v>
      </c>
      <c r="E12" s="227">
        <v>579</v>
      </c>
      <c r="F12" s="229">
        <f t="shared" ref="F12:F33" si="2">IFERROR(E12/C12,0)</f>
        <v>1.42260442260442</v>
      </c>
      <c r="G12" s="229">
        <f t="shared" si="1"/>
        <v>1.06043956043956</v>
      </c>
      <c r="XDI12" s="214"/>
      <c r="XDJ12" s="214"/>
      <c r="XDK12" s="214"/>
      <c r="XDL12" s="214"/>
      <c r="XDM12" s="214"/>
      <c r="XDN12" s="214"/>
      <c r="XDO12" s="214"/>
      <c r="XDP12" s="214"/>
      <c r="XDQ12" s="214"/>
      <c r="XDR12" s="214"/>
      <c r="XDS12" s="214"/>
      <c r="XDT12" s="214"/>
      <c r="XDU12" s="214"/>
      <c r="XDV12" s="214"/>
      <c r="XDW12" s="214"/>
      <c r="XDX12" s="214"/>
      <c r="XDY12" s="214"/>
      <c r="XDZ12" s="214"/>
      <c r="XEA12" s="214"/>
      <c r="XEB12" s="214"/>
      <c r="XEC12" s="214"/>
      <c r="XED12" s="214"/>
      <c r="XEE12" s="214"/>
      <c r="XEF12" s="214"/>
      <c r="XEG12" s="214"/>
      <c r="XEH12" s="214"/>
      <c r="XEI12" s="214"/>
      <c r="XEJ12" s="214"/>
      <c r="XEK12" s="214"/>
      <c r="XEL12" s="214"/>
      <c r="XEM12" s="214"/>
      <c r="XEN12" s="214"/>
      <c r="XEO12" s="214"/>
      <c r="XEP12" s="214"/>
      <c r="XEQ12" s="214"/>
      <c r="XER12" s="214"/>
      <c r="XES12" s="214"/>
      <c r="XET12" s="214"/>
      <c r="XEU12" s="214"/>
      <c r="XEV12" s="214"/>
      <c r="XEW12" s="214"/>
      <c r="XEX12" s="214"/>
      <c r="XEY12" s="214"/>
      <c r="XEZ12" s="214"/>
      <c r="XFA12" s="214"/>
      <c r="XFB12" s="214"/>
      <c r="XFC12" s="214"/>
      <c r="XFD12" s="214"/>
    </row>
    <row r="13" s="206" customFormat="1" ht="27" customHeight="1" spans="1:7 16337:16384">
      <c r="A13" s="225">
        <v>10110</v>
      </c>
      <c r="B13" s="226" t="s">
        <v>39</v>
      </c>
      <c r="C13" s="227">
        <v>500</v>
      </c>
      <c r="D13" s="228">
        <v>516</v>
      </c>
      <c r="E13" s="227">
        <v>547</v>
      </c>
      <c r="F13" s="229">
        <f t="shared" si="2"/>
        <v>1.094</v>
      </c>
      <c r="G13" s="229">
        <f t="shared" si="1"/>
        <v>1.06007751937985</v>
      </c>
      <c r="XDI13" s="214"/>
      <c r="XDJ13" s="214"/>
      <c r="XDK13" s="214"/>
      <c r="XDL13" s="214"/>
      <c r="XDM13" s="214"/>
      <c r="XDN13" s="214"/>
      <c r="XDO13" s="214"/>
      <c r="XDP13" s="214"/>
      <c r="XDQ13" s="214"/>
      <c r="XDR13" s="214"/>
      <c r="XDS13" s="214"/>
      <c r="XDT13" s="214"/>
      <c r="XDU13" s="214"/>
      <c r="XDV13" s="214"/>
      <c r="XDW13" s="214"/>
      <c r="XDX13" s="214"/>
      <c r="XDY13" s="214"/>
      <c r="XDZ13" s="214"/>
      <c r="XEA13" s="214"/>
      <c r="XEB13" s="214"/>
      <c r="XEC13" s="214"/>
      <c r="XED13" s="214"/>
      <c r="XEE13" s="214"/>
      <c r="XEF13" s="214"/>
      <c r="XEG13" s="214"/>
      <c r="XEH13" s="214"/>
      <c r="XEI13" s="214"/>
      <c r="XEJ13" s="214"/>
      <c r="XEK13" s="214"/>
      <c r="XEL13" s="214"/>
      <c r="XEM13" s="214"/>
      <c r="XEN13" s="214"/>
      <c r="XEO13" s="214"/>
      <c r="XEP13" s="214"/>
      <c r="XEQ13" s="214"/>
      <c r="XER13" s="214"/>
      <c r="XES13" s="214"/>
      <c r="XET13" s="214"/>
      <c r="XEU13" s="214"/>
      <c r="XEV13" s="214"/>
      <c r="XEW13" s="214"/>
      <c r="XEX13" s="214"/>
      <c r="XEY13" s="214"/>
      <c r="XEZ13" s="214"/>
      <c r="XFA13" s="214"/>
      <c r="XFB13" s="214"/>
      <c r="XFC13" s="214"/>
      <c r="XFD13" s="214"/>
    </row>
    <row r="14" s="206" customFormat="1" ht="27" customHeight="1" spans="1:7 16337:16384">
      <c r="A14" s="225">
        <v>10111</v>
      </c>
      <c r="B14" s="226" t="s">
        <v>40</v>
      </c>
      <c r="C14" s="227">
        <v>425</v>
      </c>
      <c r="D14" s="228">
        <v>430</v>
      </c>
      <c r="E14" s="227">
        <v>456</v>
      </c>
      <c r="F14" s="229">
        <f t="shared" si="2"/>
        <v>1.07294117647059</v>
      </c>
      <c r="G14" s="229">
        <f t="shared" si="1"/>
        <v>1.06046511627907</v>
      </c>
      <c r="XDI14" s="214"/>
      <c r="XDJ14" s="214"/>
      <c r="XDK14" s="214"/>
      <c r="XDL14" s="214"/>
      <c r="XDM14" s="214"/>
      <c r="XDN14" s="214"/>
      <c r="XDO14" s="214"/>
      <c r="XDP14" s="214"/>
      <c r="XDQ14" s="214"/>
      <c r="XDR14" s="214"/>
      <c r="XDS14" s="214"/>
      <c r="XDT14" s="214"/>
      <c r="XDU14" s="214"/>
      <c r="XDV14" s="214"/>
      <c r="XDW14" s="214"/>
      <c r="XDX14" s="214"/>
      <c r="XDY14" s="214"/>
      <c r="XDZ14" s="214"/>
      <c r="XEA14" s="214"/>
      <c r="XEB14" s="214"/>
      <c r="XEC14" s="214"/>
      <c r="XED14" s="214"/>
      <c r="XEE14" s="214"/>
      <c r="XEF14" s="214"/>
      <c r="XEG14" s="214"/>
      <c r="XEH14" s="214"/>
      <c r="XEI14" s="214"/>
      <c r="XEJ14" s="214"/>
      <c r="XEK14" s="214"/>
      <c r="XEL14" s="214"/>
      <c r="XEM14" s="214"/>
      <c r="XEN14" s="214"/>
      <c r="XEO14" s="214"/>
      <c r="XEP14" s="214"/>
      <c r="XEQ14" s="214"/>
      <c r="XER14" s="214"/>
      <c r="XES14" s="214"/>
      <c r="XET14" s="214"/>
      <c r="XEU14" s="214"/>
      <c r="XEV14" s="214"/>
      <c r="XEW14" s="214"/>
      <c r="XEX14" s="214"/>
      <c r="XEY14" s="214"/>
      <c r="XEZ14" s="214"/>
      <c r="XFA14" s="214"/>
      <c r="XFB14" s="214"/>
      <c r="XFC14" s="214"/>
      <c r="XFD14" s="214"/>
    </row>
    <row r="15" s="206" customFormat="1" ht="27" customHeight="1" spans="1:7 16337:16384">
      <c r="A15" s="225">
        <v>10112</v>
      </c>
      <c r="B15" s="226" t="s">
        <v>41</v>
      </c>
      <c r="C15" s="227">
        <v>625</v>
      </c>
      <c r="D15" s="228">
        <v>626</v>
      </c>
      <c r="E15" s="227">
        <v>664</v>
      </c>
      <c r="F15" s="229">
        <f t="shared" si="2"/>
        <v>1.0624</v>
      </c>
      <c r="G15" s="229">
        <f t="shared" si="1"/>
        <v>1.06070287539936</v>
      </c>
      <c r="XDI15" s="214"/>
      <c r="XDJ15" s="214"/>
      <c r="XDK15" s="214"/>
      <c r="XDL15" s="214"/>
      <c r="XDM15" s="214"/>
      <c r="XDN15" s="214"/>
      <c r="XDO15" s="214"/>
      <c r="XDP15" s="214"/>
      <c r="XDQ15" s="214"/>
      <c r="XDR15" s="214"/>
      <c r="XDS15" s="214"/>
      <c r="XDT15" s="214"/>
      <c r="XDU15" s="214"/>
      <c r="XDV15" s="214"/>
      <c r="XDW15" s="214"/>
      <c r="XDX15" s="214"/>
      <c r="XDY15" s="214"/>
      <c r="XDZ15" s="214"/>
      <c r="XEA15" s="214"/>
      <c r="XEB15" s="214"/>
      <c r="XEC15" s="214"/>
      <c r="XED15" s="214"/>
      <c r="XEE15" s="214"/>
      <c r="XEF15" s="214"/>
      <c r="XEG15" s="214"/>
      <c r="XEH15" s="214"/>
      <c r="XEI15" s="214"/>
      <c r="XEJ15" s="214"/>
      <c r="XEK15" s="214"/>
      <c r="XEL15" s="214"/>
      <c r="XEM15" s="214"/>
      <c r="XEN15" s="214"/>
      <c r="XEO15" s="214"/>
      <c r="XEP15" s="214"/>
      <c r="XEQ15" s="214"/>
      <c r="XER15" s="214"/>
      <c r="XES15" s="214"/>
      <c r="XET15" s="214"/>
      <c r="XEU15" s="214"/>
      <c r="XEV15" s="214"/>
      <c r="XEW15" s="214"/>
      <c r="XEX15" s="214"/>
      <c r="XEY15" s="214"/>
      <c r="XEZ15" s="214"/>
      <c r="XFA15" s="214"/>
      <c r="XFB15" s="214"/>
      <c r="XFC15" s="214"/>
      <c r="XFD15" s="214"/>
    </row>
    <row r="16" s="206" customFormat="1" ht="27" customHeight="1" spans="1:7 16337:16384">
      <c r="A16" s="225">
        <v>10113</v>
      </c>
      <c r="B16" s="226" t="s">
        <v>42</v>
      </c>
      <c r="C16" s="227">
        <v>8</v>
      </c>
      <c r="D16" s="228">
        <v>9</v>
      </c>
      <c r="E16" s="227">
        <v>10</v>
      </c>
      <c r="F16" s="229">
        <f t="shared" si="2"/>
        <v>1.25</v>
      </c>
      <c r="G16" s="229">
        <f t="shared" si="1"/>
        <v>1.11111111111111</v>
      </c>
      <c r="XDI16" s="214"/>
      <c r="XDJ16" s="214"/>
      <c r="XDK16" s="214"/>
      <c r="XDL16" s="214"/>
      <c r="XDM16" s="214"/>
      <c r="XDN16" s="214"/>
      <c r="XDO16" s="214"/>
      <c r="XDP16" s="214"/>
      <c r="XDQ16" s="214"/>
      <c r="XDR16" s="214"/>
      <c r="XDS16" s="214"/>
      <c r="XDT16" s="214"/>
      <c r="XDU16" s="214"/>
      <c r="XDV16" s="214"/>
      <c r="XDW16" s="214"/>
      <c r="XDX16" s="214"/>
      <c r="XDY16" s="214"/>
      <c r="XDZ16" s="214"/>
      <c r="XEA16" s="214"/>
      <c r="XEB16" s="214"/>
      <c r="XEC16" s="214"/>
      <c r="XED16" s="214"/>
      <c r="XEE16" s="214"/>
      <c r="XEF16" s="214"/>
      <c r="XEG16" s="214"/>
      <c r="XEH16" s="214"/>
      <c r="XEI16" s="214"/>
      <c r="XEJ16" s="214"/>
      <c r="XEK16" s="214"/>
      <c r="XEL16" s="214"/>
      <c r="XEM16" s="214"/>
      <c r="XEN16" s="214"/>
      <c r="XEO16" s="214"/>
      <c r="XEP16" s="214"/>
      <c r="XEQ16" s="214"/>
      <c r="XER16" s="214"/>
      <c r="XES16" s="214"/>
      <c r="XET16" s="214"/>
      <c r="XEU16" s="214"/>
      <c r="XEV16" s="214"/>
      <c r="XEW16" s="214"/>
      <c r="XEX16" s="214"/>
      <c r="XEY16" s="214"/>
      <c r="XEZ16" s="214"/>
      <c r="XFA16" s="214"/>
      <c r="XFB16" s="214"/>
      <c r="XFC16" s="214"/>
      <c r="XFD16" s="214"/>
    </row>
    <row r="17" s="206" customFormat="1" ht="27" customHeight="1" spans="1:7 16337:16384">
      <c r="A17" s="225">
        <v>10114</v>
      </c>
      <c r="B17" s="226" t="s">
        <v>43</v>
      </c>
      <c r="C17" s="227">
        <v>244</v>
      </c>
      <c r="D17" s="228">
        <v>268</v>
      </c>
      <c r="E17" s="227">
        <v>284</v>
      </c>
      <c r="F17" s="229">
        <f t="shared" si="2"/>
        <v>1.16393442622951</v>
      </c>
      <c r="G17" s="229">
        <f t="shared" si="1"/>
        <v>1.05970149253731</v>
      </c>
      <c r="XDI17" s="214"/>
      <c r="XDJ17" s="214"/>
      <c r="XDK17" s="214"/>
      <c r="XDL17" s="214"/>
      <c r="XDM17" s="214"/>
      <c r="XDN17" s="214"/>
      <c r="XDO17" s="214"/>
      <c r="XDP17" s="214"/>
      <c r="XDQ17" s="214"/>
      <c r="XDR17" s="214"/>
      <c r="XDS17" s="214"/>
      <c r="XDT17" s="214"/>
      <c r="XDU17" s="214"/>
      <c r="XDV17" s="214"/>
      <c r="XDW17" s="214"/>
      <c r="XDX17" s="214"/>
      <c r="XDY17" s="214"/>
      <c r="XDZ17" s="214"/>
      <c r="XEA17" s="214"/>
      <c r="XEB17" s="214"/>
      <c r="XEC17" s="214"/>
      <c r="XED17" s="214"/>
      <c r="XEE17" s="214"/>
      <c r="XEF17" s="214"/>
      <c r="XEG17" s="214"/>
      <c r="XEH17" s="214"/>
      <c r="XEI17" s="214"/>
      <c r="XEJ17" s="214"/>
      <c r="XEK17" s="214"/>
      <c r="XEL17" s="214"/>
      <c r="XEM17" s="214"/>
      <c r="XEN17" s="214"/>
      <c r="XEO17" s="214"/>
      <c r="XEP17" s="214"/>
      <c r="XEQ17" s="214"/>
      <c r="XER17" s="214"/>
      <c r="XES17" s="214"/>
      <c r="XET17" s="214"/>
      <c r="XEU17" s="214"/>
      <c r="XEV17" s="214"/>
      <c r="XEW17" s="214"/>
      <c r="XEX17" s="214"/>
      <c r="XEY17" s="214"/>
      <c r="XEZ17" s="214"/>
      <c r="XFA17" s="214"/>
      <c r="XFB17" s="214"/>
      <c r="XFC17" s="214"/>
      <c r="XFD17" s="214"/>
    </row>
    <row r="18" s="206" customFormat="1" ht="27" customHeight="1" spans="1:7 16337:16384">
      <c r="A18" s="225">
        <v>10118</v>
      </c>
      <c r="B18" s="226" t="s">
        <v>44</v>
      </c>
      <c r="C18" s="227">
        <v>1231</v>
      </c>
      <c r="D18" s="228">
        <v>1239</v>
      </c>
      <c r="E18" s="227">
        <v>1313</v>
      </c>
      <c r="F18" s="229">
        <f t="shared" si="2"/>
        <v>1.06661251015435</v>
      </c>
      <c r="G18" s="229">
        <f t="shared" si="1"/>
        <v>1.05972558514931</v>
      </c>
      <c r="XDI18" s="214"/>
      <c r="XDJ18" s="214"/>
      <c r="XDK18" s="214"/>
      <c r="XDL18" s="214"/>
      <c r="XDM18" s="214"/>
      <c r="XDN18" s="214"/>
      <c r="XDO18" s="214"/>
      <c r="XDP18" s="214"/>
      <c r="XDQ18" s="214"/>
      <c r="XDR18" s="214"/>
      <c r="XDS18" s="214"/>
      <c r="XDT18" s="214"/>
      <c r="XDU18" s="214"/>
      <c r="XDV18" s="214"/>
      <c r="XDW18" s="214"/>
      <c r="XDX18" s="214"/>
      <c r="XDY18" s="214"/>
      <c r="XDZ18" s="214"/>
      <c r="XEA18" s="214"/>
      <c r="XEB18" s="214"/>
      <c r="XEC18" s="214"/>
      <c r="XED18" s="214"/>
      <c r="XEE18" s="214"/>
      <c r="XEF18" s="214"/>
      <c r="XEG18" s="214"/>
      <c r="XEH18" s="214"/>
      <c r="XEI18" s="214"/>
      <c r="XEJ18" s="214"/>
      <c r="XEK18" s="214"/>
      <c r="XEL18" s="214"/>
      <c r="XEM18" s="214"/>
      <c r="XEN18" s="214"/>
      <c r="XEO18" s="214"/>
      <c r="XEP18" s="214"/>
      <c r="XEQ18" s="214"/>
      <c r="XER18" s="214"/>
      <c r="XES18" s="214"/>
      <c r="XET18" s="214"/>
      <c r="XEU18" s="214"/>
      <c r="XEV18" s="214"/>
      <c r="XEW18" s="214"/>
      <c r="XEX18" s="214"/>
      <c r="XEY18" s="214"/>
      <c r="XEZ18" s="214"/>
      <c r="XFA18" s="214"/>
      <c r="XFB18" s="214"/>
      <c r="XFC18" s="214"/>
      <c r="XFD18" s="214"/>
    </row>
    <row r="19" s="206" customFormat="1" ht="27" customHeight="1" spans="1:7 16337:16384">
      <c r="A19" s="225">
        <v>10119</v>
      </c>
      <c r="B19" s="226" t="s">
        <v>45</v>
      </c>
      <c r="C19" s="227">
        <v>123</v>
      </c>
      <c r="D19" s="228">
        <v>79</v>
      </c>
      <c r="E19" s="227">
        <v>84</v>
      </c>
      <c r="F19" s="229">
        <f t="shared" si="2"/>
        <v>0.682926829268293</v>
      </c>
      <c r="G19" s="229">
        <f t="shared" si="1"/>
        <v>1.06329113924051</v>
      </c>
      <c r="XDI19" s="214"/>
      <c r="XDJ19" s="214"/>
      <c r="XDK19" s="214"/>
      <c r="XDL19" s="214"/>
      <c r="XDM19" s="214"/>
      <c r="XDN19" s="214"/>
      <c r="XDO19" s="214"/>
      <c r="XDP19" s="214"/>
      <c r="XDQ19" s="214"/>
      <c r="XDR19" s="214"/>
      <c r="XDS19" s="214"/>
      <c r="XDT19" s="214"/>
      <c r="XDU19" s="214"/>
      <c r="XDV19" s="214"/>
      <c r="XDW19" s="214"/>
      <c r="XDX19" s="214"/>
      <c r="XDY19" s="214"/>
      <c r="XDZ19" s="214"/>
      <c r="XEA19" s="214"/>
      <c r="XEB19" s="214"/>
      <c r="XEC19" s="214"/>
      <c r="XED19" s="214"/>
      <c r="XEE19" s="214"/>
      <c r="XEF19" s="214"/>
      <c r="XEG19" s="214"/>
      <c r="XEH19" s="214"/>
      <c r="XEI19" s="214"/>
      <c r="XEJ19" s="214"/>
      <c r="XEK19" s="214"/>
      <c r="XEL19" s="214"/>
      <c r="XEM19" s="214"/>
      <c r="XEN19" s="214"/>
      <c r="XEO19" s="214"/>
      <c r="XEP19" s="214"/>
      <c r="XEQ19" s="214"/>
      <c r="XER19" s="214"/>
      <c r="XES19" s="214"/>
      <c r="XET19" s="214"/>
      <c r="XEU19" s="214"/>
      <c r="XEV19" s="214"/>
      <c r="XEW19" s="214"/>
      <c r="XEX19" s="214"/>
      <c r="XEY19" s="214"/>
      <c r="XEZ19" s="214"/>
      <c r="XFA19" s="214"/>
      <c r="XFB19" s="214"/>
      <c r="XFC19" s="214"/>
      <c r="XFD19" s="214"/>
    </row>
    <row r="20" s="206" customFormat="1" ht="27" customHeight="1" spans="1:7 16337:16384">
      <c r="A20" s="225">
        <v>10120</v>
      </c>
      <c r="B20" s="226" t="s">
        <v>46</v>
      </c>
      <c r="C20" s="227">
        <v>0</v>
      </c>
      <c r="D20" s="228"/>
      <c r="E20" s="227">
        <v>0</v>
      </c>
      <c r="F20" s="229">
        <f t="shared" si="2"/>
        <v>0</v>
      </c>
      <c r="G20" s="229">
        <f t="shared" si="1"/>
        <v>0</v>
      </c>
      <c r="XDI20" s="214"/>
      <c r="XDJ20" s="214"/>
      <c r="XDK20" s="214"/>
      <c r="XDL20" s="214"/>
      <c r="XDM20" s="214"/>
      <c r="XDN20" s="214"/>
      <c r="XDO20" s="214"/>
      <c r="XDP20" s="214"/>
      <c r="XDQ20" s="214"/>
      <c r="XDR20" s="214"/>
      <c r="XDS20" s="214"/>
      <c r="XDT20" s="214"/>
      <c r="XDU20" s="214"/>
      <c r="XDV20" s="214"/>
      <c r="XDW20" s="214"/>
      <c r="XDX20" s="214"/>
      <c r="XDY20" s="214"/>
      <c r="XDZ20" s="214"/>
      <c r="XEA20" s="214"/>
      <c r="XEB20" s="214"/>
      <c r="XEC20" s="214"/>
      <c r="XED20" s="214"/>
      <c r="XEE20" s="214"/>
      <c r="XEF20" s="214"/>
      <c r="XEG20" s="214"/>
      <c r="XEH20" s="214"/>
      <c r="XEI20" s="214"/>
      <c r="XEJ20" s="214"/>
      <c r="XEK20" s="214"/>
      <c r="XEL20" s="214"/>
      <c r="XEM20" s="214"/>
      <c r="XEN20" s="214"/>
      <c r="XEO20" s="214"/>
      <c r="XEP20" s="214"/>
      <c r="XEQ20" s="214"/>
      <c r="XER20" s="214"/>
      <c r="XES20" s="214"/>
      <c r="XET20" s="214"/>
      <c r="XEU20" s="214"/>
      <c r="XEV20" s="214"/>
      <c r="XEW20" s="214"/>
      <c r="XEX20" s="214"/>
      <c r="XEY20" s="214"/>
      <c r="XEZ20" s="214"/>
      <c r="XFA20" s="214"/>
      <c r="XFB20" s="214"/>
      <c r="XFC20" s="214"/>
      <c r="XFD20" s="214"/>
    </row>
    <row r="21" s="206" customFormat="1" ht="27" customHeight="1" spans="1:7 16337:16384">
      <c r="A21" s="225">
        <v>10121</v>
      </c>
      <c r="B21" s="226" t="s">
        <v>47</v>
      </c>
      <c r="C21" s="227">
        <v>30</v>
      </c>
      <c r="D21" s="228">
        <v>19</v>
      </c>
      <c r="E21" s="227">
        <v>20</v>
      </c>
      <c r="F21" s="229">
        <f t="shared" si="2"/>
        <v>0.666666666666667</v>
      </c>
      <c r="G21" s="229">
        <f t="shared" si="1"/>
        <v>1.05263157894737</v>
      </c>
      <c r="XDI21" s="214"/>
      <c r="XDJ21" s="214"/>
      <c r="XDK21" s="214"/>
      <c r="XDL21" s="214"/>
      <c r="XDM21" s="214"/>
      <c r="XDN21" s="214"/>
      <c r="XDO21" s="214"/>
      <c r="XDP21" s="214"/>
      <c r="XDQ21" s="214"/>
      <c r="XDR21" s="214"/>
      <c r="XDS21" s="214"/>
      <c r="XDT21" s="214"/>
      <c r="XDU21" s="214"/>
      <c r="XDV21" s="214"/>
      <c r="XDW21" s="214"/>
      <c r="XDX21" s="214"/>
      <c r="XDY21" s="214"/>
      <c r="XDZ21" s="214"/>
      <c r="XEA21" s="214"/>
      <c r="XEB21" s="214"/>
      <c r="XEC21" s="214"/>
      <c r="XED21" s="214"/>
      <c r="XEE21" s="214"/>
      <c r="XEF21" s="214"/>
      <c r="XEG21" s="214"/>
      <c r="XEH21" s="214"/>
      <c r="XEI21" s="214"/>
      <c r="XEJ21" s="214"/>
      <c r="XEK21" s="214"/>
      <c r="XEL21" s="214"/>
      <c r="XEM21" s="214"/>
      <c r="XEN21" s="214"/>
      <c r="XEO21" s="214"/>
      <c r="XEP21" s="214"/>
      <c r="XEQ21" s="214"/>
      <c r="XER21" s="214"/>
      <c r="XES21" s="214"/>
      <c r="XET21" s="214"/>
      <c r="XEU21" s="214"/>
      <c r="XEV21" s="214"/>
      <c r="XEW21" s="214"/>
      <c r="XEX21" s="214"/>
      <c r="XEY21" s="214"/>
      <c r="XEZ21" s="214"/>
      <c r="XFA21" s="214"/>
      <c r="XFB21" s="214"/>
      <c r="XFC21" s="214"/>
      <c r="XFD21" s="214"/>
    </row>
    <row r="22" s="206" customFormat="1" ht="27" customHeight="1" spans="1:7 16337:16384">
      <c r="A22" s="225">
        <v>10199</v>
      </c>
      <c r="B22" s="226" t="s">
        <v>48</v>
      </c>
      <c r="C22" s="227">
        <v>0</v>
      </c>
      <c r="D22" s="228"/>
      <c r="E22" s="227">
        <f>D22*1.065</f>
        <v>0</v>
      </c>
      <c r="F22" s="229">
        <f t="shared" si="2"/>
        <v>0</v>
      </c>
      <c r="G22" s="229">
        <f t="shared" si="1"/>
        <v>0</v>
      </c>
      <c r="XDI22" s="214"/>
      <c r="XDJ22" s="214"/>
      <c r="XDK22" s="214"/>
      <c r="XDL22" s="214"/>
      <c r="XDM22" s="214"/>
      <c r="XDN22" s="214"/>
      <c r="XDO22" s="214"/>
      <c r="XDP22" s="214"/>
      <c r="XDQ22" s="214"/>
      <c r="XDR22" s="214"/>
      <c r="XDS22" s="214"/>
      <c r="XDT22" s="214"/>
      <c r="XDU22" s="214"/>
      <c r="XDV22" s="214"/>
      <c r="XDW22" s="214"/>
      <c r="XDX22" s="214"/>
      <c r="XDY22" s="214"/>
      <c r="XDZ22" s="214"/>
      <c r="XEA22" s="214"/>
      <c r="XEB22" s="214"/>
      <c r="XEC22" s="214"/>
      <c r="XED22" s="214"/>
      <c r="XEE22" s="214"/>
      <c r="XEF22" s="214"/>
      <c r="XEG22" s="214"/>
      <c r="XEH22" s="214"/>
      <c r="XEI22" s="214"/>
      <c r="XEJ22" s="214"/>
      <c r="XEK22" s="214"/>
      <c r="XEL22" s="214"/>
      <c r="XEM22" s="214"/>
      <c r="XEN22" s="214"/>
      <c r="XEO22" s="214"/>
      <c r="XEP22" s="214"/>
      <c r="XEQ22" s="214"/>
      <c r="XER22" s="214"/>
      <c r="XES22" s="214"/>
      <c r="XET22" s="214"/>
      <c r="XEU22" s="214"/>
      <c r="XEV22" s="214"/>
      <c r="XEW22" s="214"/>
      <c r="XEX22" s="214"/>
      <c r="XEY22" s="214"/>
      <c r="XEZ22" s="214"/>
      <c r="XFA22" s="214"/>
      <c r="XFB22" s="214"/>
      <c r="XFC22" s="214"/>
      <c r="XFD22" s="214"/>
    </row>
    <row r="23" s="206" customFormat="1" ht="27" customHeight="1" spans="1:7 16337:16384">
      <c r="A23" s="225">
        <v>103</v>
      </c>
      <c r="B23" s="226" t="s">
        <v>612</v>
      </c>
      <c r="C23" s="227">
        <f>SUM(C24:C31)</f>
        <v>17890.16</v>
      </c>
      <c r="D23" s="228">
        <f>SUM(D24:D31)</f>
        <v>15445</v>
      </c>
      <c r="E23" s="227">
        <f>SUM(E24:E31)</f>
        <v>16370</v>
      </c>
      <c r="F23" s="229">
        <f t="shared" si="2"/>
        <v>0.915028149552603</v>
      </c>
      <c r="G23" s="229">
        <f t="shared" si="1"/>
        <v>1.05988993201683</v>
      </c>
      <c r="XDI23" s="214"/>
      <c r="XDJ23" s="214"/>
      <c r="XDK23" s="214"/>
      <c r="XDL23" s="214"/>
      <c r="XDM23" s="214"/>
      <c r="XDN23" s="214"/>
      <c r="XDO23" s="214"/>
      <c r="XDP23" s="214"/>
      <c r="XDQ23" s="214"/>
      <c r="XDR23" s="214"/>
      <c r="XDS23" s="214"/>
      <c r="XDT23" s="214"/>
      <c r="XDU23" s="214"/>
      <c r="XDV23" s="214"/>
      <c r="XDW23" s="214"/>
      <c r="XDX23" s="214"/>
      <c r="XDY23" s="214"/>
      <c r="XDZ23" s="214"/>
      <c r="XEA23" s="214"/>
      <c r="XEB23" s="214"/>
      <c r="XEC23" s="214"/>
      <c r="XED23" s="214"/>
      <c r="XEE23" s="214"/>
      <c r="XEF23" s="214"/>
      <c r="XEG23" s="214"/>
      <c r="XEH23" s="214"/>
      <c r="XEI23" s="214"/>
      <c r="XEJ23" s="214"/>
      <c r="XEK23" s="214"/>
      <c r="XEL23" s="214"/>
      <c r="XEM23" s="214"/>
      <c r="XEN23" s="214"/>
      <c r="XEO23" s="214"/>
      <c r="XEP23" s="214"/>
      <c r="XEQ23" s="214"/>
      <c r="XER23" s="214"/>
      <c r="XES23" s="214"/>
      <c r="XET23" s="214"/>
      <c r="XEU23" s="214"/>
      <c r="XEV23" s="214"/>
      <c r="XEW23" s="214"/>
      <c r="XEX23" s="214"/>
      <c r="XEY23" s="214"/>
      <c r="XEZ23" s="214"/>
      <c r="XFA23" s="214"/>
      <c r="XFB23" s="214"/>
      <c r="XFC23" s="214"/>
      <c r="XFD23" s="214"/>
    </row>
    <row r="24" s="206" customFormat="1" ht="27" customHeight="1" spans="1:7 16337:16384">
      <c r="A24" s="225">
        <v>10302</v>
      </c>
      <c r="B24" s="226" t="s">
        <v>50</v>
      </c>
      <c r="C24" s="227">
        <v>1916</v>
      </c>
      <c r="D24" s="228">
        <v>1880</v>
      </c>
      <c r="E24" s="227">
        <v>1993</v>
      </c>
      <c r="F24" s="229">
        <f t="shared" si="2"/>
        <v>1.0401878914405</v>
      </c>
      <c r="G24" s="229">
        <f t="shared" si="1"/>
        <v>1.06010638297872</v>
      </c>
      <c r="XDI24" s="214"/>
      <c r="XDJ24" s="214"/>
      <c r="XDK24" s="214"/>
      <c r="XDL24" s="214"/>
      <c r="XDM24" s="214"/>
      <c r="XDN24" s="214"/>
      <c r="XDO24" s="214"/>
      <c r="XDP24" s="214"/>
      <c r="XDQ24" s="214"/>
      <c r="XDR24" s="214"/>
      <c r="XDS24" s="214"/>
      <c r="XDT24" s="214"/>
      <c r="XDU24" s="214"/>
      <c r="XDV24" s="214"/>
      <c r="XDW24" s="214"/>
      <c r="XDX24" s="214"/>
      <c r="XDY24" s="214"/>
      <c r="XDZ24" s="214"/>
      <c r="XEA24" s="214"/>
      <c r="XEB24" s="214"/>
      <c r="XEC24" s="214"/>
      <c r="XED24" s="214"/>
      <c r="XEE24" s="214"/>
      <c r="XEF24" s="214"/>
      <c r="XEG24" s="214"/>
      <c r="XEH24" s="214"/>
      <c r="XEI24" s="214"/>
      <c r="XEJ24" s="214"/>
      <c r="XEK24" s="214"/>
      <c r="XEL24" s="214"/>
      <c r="XEM24" s="214"/>
      <c r="XEN24" s="214"/>
      <c r="XEO24" s="214"/>
      <c r="XEP24" s="214"/>
      <c r="XEQ24" s="214"/>
      <c r="XER24" s="214"/>
      <c r="XES24" s="214"/>
      <c r="XET24" s="214"/>
      <c r="XEU24" s="214"/>
      <c r="XEV24" s="214"/>
      <c r="XEW24" s="214"/>
      <c r="XEX24" s="214"/>
      <c r="XEY24" s="214"/>
      <c r="XEZ24" s="214"/>
      <c r="XFA24" s="214"/>
      <c r="XFB24" s="214"/>
      <c r="XFC24" s="214"/>
      <c r="XFD24" s="214"/>
    </row>
    <row r="25" s="206" customFormat="1" ht="27" customHeight="1" spans="1:7 16337:16384">
      <c r="A25" s="225">
        <v>10304</v>
      </c>
      <c r="B25" s="226" t="s">
        <v>51</v>
      </c>
      <c r="C25" s="227">
        <v>2083</v>
      </c>
      <c r="D25" s="228">
        <v>876</v>
      </c>
      <c r="E25" s="227">
        <v>929</v>
      </c>
      <c r="F25" s="229">
        <f t="shared" si="2"/>
        <v>0.445991358617379</v>
      </c>
      <c r="G25" s="229">
        <f t="shared" si="1"/>
        <v>1.06050228310502</v>
      </c>
      <c r="XDI25" s="214"/>
      <c r="XDJ25" s="214"/>
      <c r="XDK25" s="214"/>
      <c r="XDL25" s="214"/>
      <c r="XDM25" s="214"/>
      <c r="XDN25" s="214"/>
      <c r="XDO25" s="214"/>
      <c r="XDP25" s="214"/>
      <c r="XDQ25" s="214"/>
      <c r="XDR25" s="214"/>
      <c r="XDS25" s="214"/>
      <c r="XDT25" s="214"/>
      <c r="XDU25" s="214"/>
      <c r="XDV25" s="214"/>
      <c r="XDW25" s="214"/>
      <c r="XDX25" s="214"/>
      <c r="XDY25" s="214"/>
      <c r="XDZ25" s="214"/>
      <c r="XEA25" s="214"/>
      <c r="XEB25" s="214"/>
      <c r="XEC25" s="214"/>
      <c r="XED25" s="214"/>
      <c r="XEE25" s="214"/>
      <c r="XEF25" s="214"/>
      <c r="XEG25" s="214"/>
      <c r="XEH25" s="214"/>
      <c r="XEI25" s="214"/>
      <c r="XEJ25" s="214"/>
      <c r="XEK25" s="214"/>
      <c r="XEL25" s="214"/>
      <c r="XEM25" s="214"/>
      <c r="XEN25" s="214"/>
      <c r="XEO25" s="214"/>
      <c r="XEP25" s="214"/>
      <c r="XEQ25" s="214"/>
      <c r="XER25" s="214"/>
      <c r="XES25" s="214"/>
      <c r="XET25" s="214"/>
      <c r="XEU25" s="214"/>
      <c r="XEV25" s="214"/>
      <c r="XEW25" s="214"/>
      <c r="XEX25" s="214"/>
      <c r="XEY25" s="214"/>
      <c r="XEZ25" s="214"/>
      <c r="XFA25" s="214"/>
      <c r="XFB25" s="214"/>
      <c r="XFC25" s="214"/>
      <c r="XFD25" s="214"/>
    </row>
    <row r="26" s="206" customFormat="1" ht="27" customHeight="1" spans="1:7 16337:16384">
      <c r="A26" s="225">
        <v>10305</v>
      </c>
      <c r="B26" s="226" t="s">
        <v>52</v>
      </c>
      <c r="C26" s="227">
        <v>1069.26</v>
      </c>
      <c r="D26" s="228">
        <v>1075</v>
      </c>
      <c r="E26" s="227">
        <v>1140</v>
      </c>
      <c r="F26" s="229">
        <f t="shared" si="2"/>
        <v>1.06615790359688</v>
      </c>
      <c r="G26" s="229">
        <f t="shared" si="1"/>
        <v>1.06046511627907</v>
      </c>
      <c r="XDI26" s="214"/>
      <c r="XDJ26" s="214"/>
      <c r="XDK26" s="214"/>
      <c r="XDL26" s="214"/>
      <c r="XDM26" s="214"/>
      <c r="XDN26" s="214"/>
      <c r="XDO26" s="214"/>
      <c r="XDP26" s="214"/>
      <c r="XDQ26" s="214"/>
      <c r="XDR26" s="214"/>
      <c r="XDS26" s="214"/>
      <c r="XDT26" s="214"/>
      <c r="XDU26" s="214"/>
      <c r="XDV26" s="214"/>
      <c r="XDW26" s="214"/>
      <c r="XDX26" s="214"/>
      <c r="XDY26" s="214"/>
      <c r="XDZ26" s="214"/>
      <c r="XEA26" s="214"/>
      <c r="XEB26" s="214"/>
      <c r="XEC26" s="214"/>
      <c r="XED26" s="214"/>
      <c r="XEE26" s="214"/>
      <c r="XEF26" s="214"/>
      <c r="XEG26" s="214"/>
      <c r="XEH26" s="214"/>
      <c r="XEI26" s="214"/>
      <c r="XEJ26" s="214"/>
      <c r="XEK26" s="214"/>
      <c r="XEL26" s="214"/>
      <c r="XEM26" s="214"/>
      <c r="XEN26" s="214"/>
      <c r="XEO26" s="214"/>
      <c r="XEP26" s="214"/>
      <c r="XEQ26" s="214"/>
      <c r="XER26" s="214"/>
      <c r="XES26" s="214"/>
      <c r="XET26" s="214"/>
      <c r="XEU26" s="214"/>
      <c r="XEV26" s="214"/>
      <c r="XEW26" s="214"/>
      <c r="XEX26" s="214"/>
      <c r="XEY26" s="214"/>
      <c r="XEZ26" s="214"/>
      <c r="XFA26" s="214"/>
      <c r="XFB26" s="214"/>
      <c r="XFC26" s="214"/>
      <c r="XFD26" s="214"/>
    </row>
    <row r="27" s="206" customFormat="1" ht="27" customHeight="1" spans="1:7 16337:16384">
      <c r="A27" s="225">
        <v>10306</v>
      </c>
      <c r="B27" s="226" t="s">
        <v>53</v>
      </c>
      <c r="C27" s="227">
        <v>63.9</v>
      </c>
      <c r="D27" s="228">
        <v>66</v>
      </c>
      <c r="E27" s="227">
        <v>70</v>
      </c>
      <c r="F27" s="229">
        <f t="shared" si="2"/>
        <v>1.09546165884194</v>
      </c>
      <c r="G27" s="229">
        <f t="shared" si="1"/>
        <v>1.06060606060606</v>
      </c>
      <c r="XDI27" s="214"/>
      <c r="XDJ27" s="214"/>
      <c r="XDK27" s="214"/>
      <c r="XDL27" s="214"/>
      <c r="XDM27" s="214"/>
      <c r="XDN27" s="214"/>
      <c r="XDO27" s="214"/>
      <c r="XDP27" s="214"/>
      <c r="XDQ27" s="214"/>
      <c r="XDR27" s="214"/>
      <c r="XDS27" s="214"/>
      <c r="XDT27" s="214"/>
      <c r="XDU27" s="214"/>
      <c r="XDV27" s="214"/>
      <c r="XDW27" s="214"/>
      <c r="XDX27" s="214"/>
      <c r="XDY27" s="214"/>
      <c r="XDZ27" s="214"/>
      <c r="XEA27" s="214"/>
      <c r="XEB27" s="214"/>
      <c r="XEC27" s="214"/>
      <c r="XED27" s="214"/>
      <c r="XEE27" s="214"/>
      <c r="XEF27" s="214"/>
      <c r="XEG27" s="214"/>
      <c r="XEH27" s="214"/>
      <c r="XEI27" s="214"/>
      <c r="XEJ27" s="214"/>
      <c r="XEK27" s="214"/>
      <c r="XEL27" s="214"/>
      <c r="XEM27" s="214"/>
      <c r="XEN27" s="214"/>
      <c r="XEO27" s="214"/>
      <c r="XEP27" s="214"/>
      <c r="XEQ27" s="214"/>
      <c r="XER27" s="214"/>
      <c r="XES27" s="214"/>
      <c r="XET27" s="214"/>
      <c r="XEU27" s="214"/>
      <c r="XEV27" s="214"/>
      <c r="XEW27" s="214"/>
      <c r="XEX27" s="214"/>
      <c r="XEY27" s="214"/>
      <c r="XEZ27" s="214"/>
      <c r="XFA27" s="214"/>
      <c r="XFB27" s="214"/>
      <c r="XFC27" s="214"/>
      <c r="XFD27" s="214"/>
    </row>
    <row r="28" s="206" customFormat="1" ht="27" customHeight="1" spans="1:7 16337:16384">
      <c r="A28" s="225">
        <v>10307</v>
      </c>
      <c r="B28" s="226" t="s">
        <v>613</v>
      </c>
      <c r="C28" s="227">
        <v>12662</v>
      </c>
      <c r="D28" s="228">
        <v>11465</v>
      </c>
      <c r="E28" s="227">
        <v>12150</v>
      </c>
      <c r="F28" s="229">
        <f t="shared" si="2"/>
        <v>0.959564049913126</v>
      </c>
      <c r="G28" s="229">
        <f t="shared" si="1"/>
        <v>1.05974705625818</v>
      </c>
      <c r="XDI28" s="214"/>
      <c r="XDJ28" s="214"/>
      <c r="XDK28" s="214"/>
      <c r="XDL28" s="214"/>
      <c r="XDM28" s="214"/>
      <c r="XDN28" s="214"/>
      <c r="XDO28" s="214"/>
      <c r="XDP28" s="214"/>
      <c r="XDQ28" s="214"/>
      <c r="XDR28" s="214"/>
      <c r="XDS28" s="214"/>
      <c r="XDT28" s="214"/>
      <c r="XDU28" s="214"/>
      <c r="XDV28" s="214"/>
      <c r="XDW28" s="214"/>
      <c r="XDX28" s="214"/>
      <c r="XDY28" s="214"/>
      <c r="XDZ28" s="214"/>
      <c r="XEA28" s="214"/>
      <c r="XEB28" s="214"/>
      <c r="XEC28" s="214"/>
      <c r="XED28" s="214"/>
      <c r="XEE28" s="214"/>
      <c r="XEF28" s="214"/>
      <c r="XEG28" s="214"/>
      <c r="XEH28" s="214"/>
      <c r="XEI28" s="214"/>
      <c r="XEJ28" s="214"/>
      <c r="XEK28" s="214"/>
      <c r="XEL28" s="214"/>
      <c r="XEM28" s="214"/>
      <c r="XEN28" s="214"/>
      <c r="XEO28" s="214"/>
      <c r="XEP28" s="214"/>
      <c r="XEQ28" s="214"/>
      <c r="XER28" s="214"/>
      <c r="XES28" s="214"/>
      <c r="XET28" s="214"/>
      <c r="XEU28" s="214"/>
      <c r="XEV28" s="214"/>
      <c r="XEW28" s="214"/>
      <c r="XEX28" s="214"/>
      <c r="XEY28" s="214"/>
      <c r="XEZ28" s="214"/>
      <c r="XFA28" s="214"/>
      <c r="XFB28" s="214"/>
      <c r="XFC28" s="214"/>
      <c r="XFD28" s="214"/>
    </row>
    <row r="29" s="206" customFormat="1" ht="27" customHeight="1" spans="1:7 16337:16384">
      <c r="A29" s="225">
        <v>10308</v>
      </c>
      <c r="B29" s="226" t="s">
        <v>56</v>
      </c>
      <c r="C29" s="227">
        <v>54</v>
      </c>
      <c r="D29" s="228">
        <v>36</v>
      </c>
      <c r="E29" s="227">
        <v>38</v>
      </c>
      <c r="F29" s="229">
        <f t="shared" si="2"/>
        <v>0.703703703703704</v>
      </c>
      <c r="G29" s="229">
        <f t="shared" si="1"/>
        <v>1.05555555555556</v>
      </c>
      <c r="XDI29" s="214"/>
      <c r="XDJ29" s="214"/>
      <c r="XDK29" s="214"/>
      <c r="XDL29" s="214"/>
      <c r="XDM29" s="214"/>
      <c r="XDN29" s="214"/>
      <c r="XDO29" s="214"/>
      <c r="XDP29" s="214"/>
      <c r="XDQ29" s="214"/>
      <c r="XDR29" s="214"/>
      <c r="XDS29" s="214"/>
      <c r="XDT29" s="214"/>
      <c r="XDU29" s="214"/>
      <c r="XDV29" s="214"/>
      <c r="XDW29" s="214"/>
      <c r="XDX29" s="214"/>
      <c r="XDY29" s="214"/>
      <c r="XDZ29" s="214"/>
      <c r="XEA29" s="214"/>
      <c r="XEB29" s="214"/>
      <c r="XEC29" s="214"/>
      <c r="XED29" s="214"/>
      <c r="XEE29" s="214"/>
      <c r="XEF29" s="214"/>
      <c r="XEG29" s="214"/>
      <c r="XEH29" s="214"/>
      <c r="XEI29" s="214"/>
      <c r="XEJ29" s="214"/>
      <c r="XEK29" s="214"/>
      <c r="XEL29" s="214"/>
      <c r="XEM29" s="214"/>
      <c r="XEN29" s="214"/>
      <c r="XEO29" s="214"/>
      <c r="XEP29" s="214"/>
      <c r="XEQ29" s="214"/>
      <c r="XER29" s="214"/>
      <c r="XES29" s="214"/>
      <c r="XET29" s="214"/>
      <c r="XEU29" s="214"/>
      <c r="XEV29" s="214"/>
      <c r="XEW29" s="214"/>
      <c r="XEX29" s="214"/>
      <c r="XEY29" s="214"/>
      <c r="XEZ29" s="214"/>
      <c r="XFA29" s="214"/>
      <c r="XFB29" s="214"/>
      <c r="XFC29" s="214"/>
      <c r="XFD29" s="214"/>
    </row>
    <row r="30" s="206" customFormat="1" ht="27" customHeight="1" spans="1:7 16337:16384">
      <c r="A30" s="225">
        <v>10309</v>
      </c>
      <c r="B30" s="226" t="s">
        <v>57</v>
      </c>
      <c r="C30" s="227">
        <v>42</v>
      </c>
      <c r="D30" s="228">
        <v>13</v>
      </c>
      <c r="E30" s="227">
        <v>14</v>
      </c>
      <c r="F30" s="229">
        <f t="shared" si="2"/>
        <v>0.333333333333333</v>
      </c>
      <c r="G30" s="229">
        <f t="shared" si="1"/>
        <v>1.07692307692308</v>
      </c>
      <c r="XDI30" s="230"/>
      <c r="XDJ30" s="230"/>
      <c r="XDK30" s="230"/>
      <c r="XDL30" s="230"/>
      <c r="XDM30" s="230"/>
      <c r="XDN30" s="230"/>
      <c r="XDO30" s="230"/>
      <c r="XDP30" s="230"/>
      <c r="XDQ30" s="230"/>
      <c r="XDR30" s="230"/>
      <c r="XDS30" s="230"/>
      <c r="XDT30" s="230"/>
      <c r="XDU30" s="230"/>
      <c r="XDV30" s="230"/>
      <c r="XDW30" s="230"/>
      <c r="XDX30" s="230"/>
      <c r="XDY30" s="230"/>
      <c r="XDZ30" s="230"/>
      <c r="XEA30" s="230"/>
      <c r="XEB30" s="230"/>
      <c r="XEC30" s="230"/>
      <c r="XED30" s="230"/>
      <c r="XEE30" s="230"/>
      <c r="XEF30" s="230"/>
      <c r="XEG30" s="230"/>
      <c r="XEH30" s="230"/>
      <c r="XEI30" s="230"/>
      <c r="XEJ30" s="230"/>
      <c r="XEK30" s="230"/>
      <c r="XEL30" s="230"/>
      <c r="XEM30" s="230"/>
      <c r="XEN30" s="230"/>
      <c r="XEO30" s="230"/>
      <c r="XEP30" s="230"/>
      <c r="XEQ30" s="230"/>
      <c r="XER30" s="230"/>
      <c r="XES30" s="230"/>
      <c r="XET30" s="230"/>
      <c r="XEU30" s="230"/>
      <c r="XEV30" s="230"/>
      <c r="XEW30" s="230"/>
      <c r="XEX30" s="230"/>
      <c r="XEY30" s="230"/>
      <c r="XEZ30" s="230"/>
      <c r="XFA30" s="230"/>
      <c r="XFB30" s="230"/>
      <c r="XFC30" s="230"/>
      <c r="XFD30" s="230"/>
    </row>
    <row r="31" s="206" customFormat="1" ht="27" customHeight="1" spans="1:7 16337:16384">
      <c r="A31" s="225">
        <v>10399</v>
      </c>
      <c r="B31" s="226" t="s">
        <v>55</v>
      </c>
      <c r="C31" s="227">
        <v>0</v>
      </c>
      <c r="D31" s="228">
        <v>34</v>
      </c>
      <c r="E31" s="227">
        <v>36</v>
      </c>
      <c r="F31" s="229">
        <f t="shared" si="2"/>
        <v>0</v>
      </c>
      <c r="G31" s="229">
        <f t="shared" si="1"/>
        <v>1.05882352941176</v>
      </c>
      <c r="XDI31" s="230"/>
      <c r="XDJ31" s="230"/>
      <c r="XDK31" s="230"/>
      <c r="XDL31" s="230"/>
      <c r="XDM31" s="230"/>
      <c r="XDN31" s="230"/>
      <c r="XDO31" s="230"/>
      <c r="XDP31" s="230"/>
      <c r="XDQ31" s="230"/>
      <c r="XDR31" s="230"/>
      <c r="XDS31" s="230"/>
      <c r="XDT31" s="230"/>
      <c r="XDU31" s="230"/>
      <c r="XDV31" s="230"/>
      <c r="XDW31" s="230"/>
      <c r="XDX31" s="230"/>
      <c r="XDY31" s="230"/>
      <c r="XDZ31" s="230"/>
      <c r="XEA31" s="230"/>
      <c r="XEB31" s="230"/>
      <c r="XEC31" s="230"/>
      <c r="XED31" s="230"/>
      <c r="XEE31" s="230"/>
      <c r="XEF31" s="230"/>
      <c r="XEG31" s="230"/>
      <c r="XEH31" s="230"/>
      <c r="XEI31" s="230"/>
      <c r="XEJ31" s="230"/>
      <c r="XEK31" s="230"/>
      <c r="XEL31" s="230"/>
      <c r="XEM31" s="230"/>
      <c r="XEN31" s="230"/>
      <c r="XEO31" s="230"/>
      <c r="XEP31" s="230"/>
      <c r="XEQ31" s="230"/>
      <c r="XER31" s="230"/>
      <c r="XES31" s="230"/>
      <c r="XET31" s="230"/>
      <c r="XEU31" s="230"/>
      <c r="XEV31" s="230"/>
      <c r="XEW31" s="230"/>
      <c r="XEX31" s="230"/>
      <c r="XEY31" s="230"/>
      <c r="XEZ31" s="230"/>
      <c r="XFA31" s="230"/>
      <c r="XFB31" s="230"/>
      <c r="XFC31" s="230"/>
      <c r="XFD31" s="230"/>
    </row>
    <row r="32" s="206" customFormat="1" ht="27" customHeight="1" spans="1:7 16337:16384">
      <c r="A32" s="225"/>
      <c r="B32" s="226" t="s">
        <v>25</v>
      </c>
      <c r="C32" s="228">
        <v>0</v>
      </c>
      <c r="D32" s="228"/>
      <c r="E32" s="228">
        <f>D32*1.065</f>
        <v>0</v>
      </c>
      <c r="F32" s="229">
        <f t="shared" si="2"/>
        <v>0</v>
      </c>
      <c r="G32" s="229">
        <f t="shared" si="1"/>
        <v>0</v>
      </c>
      <c r="XDI32" s="230"/>
      <c r="XDJ32" s="230"/>
      <c r="XDK32" s="230"/>
      <c r="XDL32" s="230"/>
      <c r="XDM32" s="230"/>
      <c r="XDN32" s="230"/>
      <c r="XDO32" s="230"/>
      <c r="XDP32" s="230"/>
      <c r="XDQ32" s="230"/>
      <c r="XDR32" s="230"/>
      <c r="XDS32" s="230"/>
      <c r="XDT32" s="230"/>
      <c r="XDU32" s="230"/>
      <c r="XDV32" s="230"/>
      <c r="XDW32" s="230"/>
      <c r="XDX32" s="230"/>
      <c r="XDY32" s="230"/>
      <c r="XDZ32" s="230"/>
      <c r="XEA32" s="230"/>
      <c r="XEB32" s="230"/>
      <c r="XEC32" s="230"/>
      <c r="XED32" s="230"/>
      <c r="XEE32" s="230"/>
      <c r="XEF32" s="230"/>
      <c r="XEG32" s="230"/>
      <c r="XEH32" s="230"/>
      <c r="XEI32" s="230"/>
      <c r="XEJ32" s="230"/>
      <c r="XEK32" s="230"/>
      <c r="XEL32" s="230"/>
      <c r="XEM32" s="230"/>
      <c r="XEN32" s="230"/>
      <c r="XEO32" s="230"/>
      <c r="XEP32" s="230"/>
      <c r="XEQ32" s="230"/>
      <c r="XER32" s="230"/>
      <c r="XES32" s="230"/>
      <c r="XET32" s="230"/>
      <c r="XEU32" s="230"/>
      <c r="XEV32" s="230"/>
      <c r="XEW32" s="230"/>
      <c r="XEX32" s="230"/>
      <c r="XEY32" s="230"/>
      <c r="XEZ32" s="230"/>
      <c r="XFA32" s="230"/>
      <c r="XFB32" s="230"/>
      <c r="XFC32" s="230"/>
      <c r="XFD32" s="230"/>
    </row>
    <row r="33" s="206" customFormat="1" ht="27" customHeight="1" spans="1:7 16337:16384">
      <c r="A33" s="215" t="s">
        <v>427</v>
      </c>
      <c r="B33" s="216"/>
      <c r="C33" s="227">
        <f>C6+C23</f>
        <v>36230.16</v>
      </c>
      <c r="D33" s="228">
        <f>D6+D23</f>
        <v>36341</v>
      </c>
      <c r="E33" s="227">
        <f>E6+E23</f>
        <v>38520</v>
      </c>
      <c r="F33" s="229">
        <f t="shared" si="2"/>
        <v>1.06320259143211</v>
      </c>
      <c r="G33" s="229">
        <f t="shared" si="1"/>
        <v>1.05995982499106</v>
      </c>
      <c r="XDI33" s="214"/>
      <c r="XDJ33" s="214"/>
      <c r="XDK33" s="214"/>
      <c r="XDL33" s="214"/>
      <c r="XDM33" s="214"/>
      <c r="XDN33" s="214"/>
      <c r="XDO33" s="214"/>
      <c r="XDP33" s="214"/>
      <c r="XDQ33" s="214"/>
      <c r="XDR33" s="214"/>
      <c r="XDS33" s="214"/>
      <c r="XDT33" s="214"/>
      <c r="XDU33" s="214"/>
      <c r="XDV33" s="214"/>
      <c r="XDW33" s="214"/>
      <c r="XDX33" s="214"/>
      <c r="XDY33" s="214"/>
      <c r="XDZ33" s="214"/>
      <c r="XEA33" s="214"/>
      <c r="XEB33" s="214"/>
      <c r="XEC33" s="214"/>
      <c r="XED33" s="214"/>
      <c r="XEE33" s="214"/>
      <c r="XEF33" s="214"/>
      <c r="XEG33" s="214"/>
      <c r="XEH33" s="214"/>
      <c r="XEI33" s="214"/>
      <c r="XEJ33" s="214"/>
      <c r="XEK33" s="214"/>
      <c r="XEL33" s="214"/>
      <c r="XEM33" s="214"/>
      <c r="XEN33" s="214"/>
      <c r="XEO33" s="214"/>
      <c r="XEP33" s="214"/>
      <c r="XEQ33" s="214"/>
      <c r="XER33" s="214"/>
      <c r="XES33" s="214"/>
      <c r="XET33" s="214"/>
      <c r="XEU33" s="214"/>
      <c r="XEV33" s="214"/>
      <c r="XEW33" s="214"/>
      <c r="XEX33" s="214"/>
      <c r="XEY33" s="214"/>
      <c r="XEZ33" s="214"/>
      <c r="XFA33" s="214"/>
      <c r="XFB33" s="214"/>
      <c r="XFC33" s="214"/>
      <c r="XFD33" s="214"/>
    </row>
  </sheetData>
  <mergeCells count="6">
    <mergeCell ref="A2:G2"/>
    <mergeCell ref="A4:B4"/>
    <mergeCell ref="E4:G4"/>
    <mergeCell ref="A33:B33"/>
    <mergeCell ref="C4:C5"/>
    <mergeCell ref="D4:D5"/>
  </mergeCells>
  <printOptions horizontalCentered="1"/>
  <pageMargins left="0.786805555555556" right="0.786805555555556" top="0.590277777777778" bottom="0.629861111111111" header="0" footer="0.393055555555556"/>
  <pageSetup paperSize="9" firstPageNumber="19" fitToHeight="0" orientation="landscape" useFirstPageNumber="1" horizontalDpi="600"/>
  <headerFooter>
    <oddFooter>&amp;C&amp;P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topLeftCell="A3" workbookViewId="0">
      <selection activeCell="F22" sqref="F22"/>
    </sheetView>
  </sheetViews>
  <sheetFormatPr defaultColWidth="12.125" defaultRowHeight="15.6" customHeight="1" outlineLevelCol="5"/>
  <cols>
    <col min="1" max="1" width="51.875" style="196" customWidth="1"/>
    <col min="2" max="2" width="47.125" style="196" customWidth="1"/>
    <col min="3" max="3" width="30.225" style="196" customWidth="1"/>
    <col min="4" max="4" width="26.55" style="196" customWidth="1"/>
    <col min="5" max="256" width="12.125" style="196"/>
    <col min="257" max="257" width="34.25" style="196" customWidth="1"/>
    <col min="258" max="258" width="23" style="196" customWidth="1"/>
    <col min="259" max="259" width="32.875" style="196" customWidth="1"/>
    <col min="260" max="260" width="23" style="196" customWidth="1"/>
    <col min="261" max="512" width="12.125" style="196"/>
    <col min="513" max="513" width="34.25" style="196" customWidth="1"/>
    <col min="514" max="514" width="23" style="196" customWidth="1"/>
    <col min="515" max="515" width="32.875" style="196" customWidth="1"/>
    <col min="516" max="516" width="23" style="196" customWidth="1"/>
    <col min="517" max="768" width="12.125" style="196"/>
    <col min="769" max="769" width="34.25" style="196" customWidth="1"/>
    <col min="770" max="770" width="23" style="196" customWidth="1"/>
    <col min="771" max="771" width="32.875" style="196" customWidth="1"/>
    <col min="772" max="772" width="23" style="196" customWidth="1"/>
    <col min="773" max="1024" width="12.125" style="196"/>
    <col min="1025" max="1025" width="34.25" style="196" customWidth="1"/>
    <col min="1026" max="1026" width="23" style="196" customWidth="1"/>
    <col min="1027" max="1027" width="32.875" style="196" customWidth="1"/>
    <col min="1028" max="1028" width="23" style="196" customWidth="1"/>
    <col min="1029" max="1280" width="12.125" style="196"/>
    <col min="1281" max="1281" width="34.25" style="196" customWidth="1"/>
    <col min="1282" max="1282" width="23" style="196" customWidth="1"/>
    <col min="1283" max="1283" width="32.875" style="196" customWidth="1"/>
    <col min="1284" max="1284" width="23" style="196" customWidth="1"/>
    <col min="1285" max="1536" width="12.125" style="196"/>
    <col min="1537" max="1537" width="34.25" style="196" customWidth="1"/>
    <col min="1538" max="1538" width="23" style="196" customWidth="1"/>
    <col min="1539" max="1539" width="32.875" style="196" customWidth="1"/>
    <col min="1540" max="1540" width="23" style="196" customWidth="1"/>
    <col min="1541" max="1792" width="12.125" style="196"/>
    <col min="1793" max="1793" width="34.25" style="196" customWidth="1"/>
    <col min="1794" max="1794" width="23" style="196" customWidth="1"/>
    <col min="1795" max="1795" width="32.875" style="196" customWidth="1"/>
    <col min="1796" max="1796" width="23" style="196" customWidth="1"/>
    <col min="1797" max="2048" width="12.125" style="196"/>
    <col min="2049" max="2049" width="34.25" style="196" customWidth="1"/>
    <col min="2050" max="2050" width="23" style="196" customWidth="1"/>
    <col min="2051" max="2051" width="32.875" style="196" customWidth="1"/>
    <col min="2052" max="2052" width="23" style="196" customWidth="1"/>
    <col min="2053" max="2304" width="12.125" style="196"/>
    <col min="2305" max="2305" width="34.25" style="196" customWidth="1"/>
    <col min="2306" max="2306" width="23" style="196" customWidth="1"/>
    <col min="2307" max="2307" width="32.875" style="196" customWidth="1"/>
    <col min="2308" max="2308" width="23" style="196" customWidth="1"/>
    <col min="2309" max="2560" width="12.125" style="196"/>
    <col min="2561" max="2561" width="34.25" style="196" customWidth="1"/>
    <col min="2562" max="2562" width="23" style="196" customWidth="1"/>
    <col min="2563" max="2563" width="32.875" style="196" customWidth="1"/>
    <col min="2564" max="2564" width="23" style="196" customWidth="1"/>
    <col min="2565" max="2816" width="12.125" style="196"/>
    <col min="2817" max="2817" width="34.25" style="196" customWidth="1"/>
    <col min="2818" max="2818" width="23" style="196" customWidth="1"/>
    <col min="2819" max="2819" width="32.875" style="196" customWidth="1"/>
    <col min="2820" max="2820" width="23" style="196" customWidth="1"/>
    <col min="2821" max="3072" width="12.125" style="196"/>
    <col min="3073" max="3073" width="34.25" style="196" customWidth="1"/>
    <col min="3074" max="3074" width="23" style="196" customWidth="1"/>
    <col min="3075" max="3075" width="32.875" style="196" customWidth="1"/>
    <col min="3076" max="3076" width="23" style="196" customWidth="1"/>
    <col min="3077" max="3328" width="12.125" style="196"/>
    <col min="3329" max="3329" width="34.25" style="196" customWidth="1"/>
    <col min="3330" max="3330" width="23" style="196" customWidth="1"/>
    <col min="3331" max="3331" width="32.875" style="196" customWidth="1"/>
    <col min="3332" max="3332" width="23" style="196" customWidth="1"/>
    <col min="3333" max="3584" width="12.125" style="196"/>
    <col min="3585" max="3585" width="34.25" style="196" customWidth="1"/>
    <col min="3586" max="3586" width="23" style="196" customWidth="1"/>
    <col min="3587" max="3587" width="32.875" style="196" customWidth="1"/>
    <col min="3588" max="3588" width="23" style="196" customWidth="1"/>
    <col min="3589" max="3840" width="12.125" style="196"/>
    <col min="3841" max="3841" width="34.25" style="196" customWidth="1"/>
    <col min="3842" max="3842" width="23" style="196" customWidth="1"/>
    <col min="3843" max="3843" width="32.875" style="196" customWidth="1"/>
    <col min="3844" max="3844" width="23" style="196" customWidth="1"/>
    <col min="3845" max="4096" width="12.125" style="196"/>
    <col min="4097" max="4097" width="34.25" style="196" customWidth="1"/>
    <col min="4098" max="4098" width="23" style="196" customWidth="1"/>
    <col min="4099" max="4099" width="32.875" style="196" customWidth="1"/>
    <col min="4100" max="4100" width="23" style="196" customWidth="1"/>
    <col min="4101" max="4352" width="12.125" style="196"/>
    <col min="4353" max="4353" width="34.25" style="196" customWidth="1"/>
    <col min="4354" max="4354" width="23" style="196" customWidth="1"/>
    <col min="4355" max="4355" width="32.875" style="196" customWidth="1"/>
    <col min="4356" max="4356" width="23" style="196" customWidth="1"/>
    <col min="4357" max="4608" width="12.125" style="196"/>
    <col min="4609" max="4609" width="34.25" style="196" customWidth="1"/>
    <col min="4610" max="4610" width="23" style="196" customWidth="1"/>
    <col min="4611" max="4611" width="32.875" style="196" customWidth="1"/>
    <col min="4612" max="4612" width="23" style="196" customWidth="1"/>
    <col min="4613" max="4864" width="12.125" style="196"/>
    <col min="4865" max="4865" width="34.25" style="196" customWidth="1"/>
    <col min="4866" max="4866" width="23" style="196" customWidth="1"/>
    <col min="4867" max="4867" width="32.875" style="196" customWidth="1"/>
    <col min="4868" max="4868" width="23" style="196" customWidth="1"/>
    <col min="4869" max="5120" width="12.125" style="196"/>
    <col min="5121" max="5121" width="34.25" style="196" customWidth="1"/>
    <col min="5122" max="5122" width="23" style="196" customWidth="1"/>
    <col min="5123" max="5123" width="32.875" style="196" customWidth="1"/>
    <col min="5124" max="5124" width="23" style="196" customWidth="1"/>
    <col min="5125" max="5376" width="12.125" style="196"/>
    <col min="5377" max="5377" width="34.25" style="196" customWidth="1"/>
    <col min="5378" max="5378" width="23" style="196" customWidth="1"/>
    <col min="5379" max="5379" width="32.875" style="196" customWidth="1"/>
    <col min="5380" max="5380" width="23" style="196" customWidth="1"/>
    <col min="5381" max="5632" width="12.125" style="196"/>
    <col min="5633" max="5633" width="34.25" style="196" customWidth="1"/>
    <col min="5634" max="5634" width="23" style="196" customWidth="1"/>
    <col min="5635" max="5635" width="32.875" style="196" customWidth="1"/>
    <col min="5636" max="5636" width="23" style="196" customWidth="1"/>
    <col min="5637" max="5888" width="12.125" style="196"/>
    <col min="5889" max="5889" width="34.25" style="196" customWidth="1"/>
    <col min="5890" max="5890" width="23" style="196" customWidth="1"/>
    <col min="5891" max="5891" width="32.875" style="196" customWidth="1"/>
    <col min="5892" max="5892" width="23" style="196" customWidth="1"/>
    <col min="5893" max="6144" width="12.125" style="196"/>
    <col min="6145" max="6145" width="34.25" style="196" customWidth="1"/>
    <col min="6146" max="6146" width="23" style="196" customWidth="1"/>
    <col min="6147" max="6147" width="32.875" style="196" customWidth="1"/>
    <col min="6148" max="6148" width="23" style="196" customWidth="1"/>
    <col min="6149" max="6400" width="12.125" style="196"/>
    <col min="6401" max="6401" width="34.25" style="196" customWidth="1"/>
    <col min="6402" max="6402" width="23" style="196" customWidth="1"/>
    <col min="6403" max="6403" width="32.875" style="196" customWidth="1"/>
    <col min="6404" max="6404" width="23" style="196" customWidth="1"/>
    <col min="6405" max="6656" width="12.125" style="196"/>
    <col min="6657" max="6657" width="34.25" style="196" customWidth="1"/>
    <col min="6658" max="6658" width="23" style="196" customWidth="1"/>
    <col min="6659" max="6659" width="32.875" style="196" customWidth="1"/>
    <col min="6660" max="6660" width="23" style="196" customWidth="1"/>
    <col min="6661" max="6912" width="12.125" style="196"/>
    <col min="6913" max="6913" width="34.25" style="196" customWidth="1"/>
    <col min="6914" max="6914" width="23" style="196" customWidth="1"/>
    <col min="6915" max="6915" width="32.875" style="196" customWidth="1"/>
    <col min="6916" max="6916" width="23" style="196" customWidth="1"/>
    <col min="6917" max="7168" width="12.125" style="196"/>
    <col min="7169" max="7169" width="34.25" style="196" customWidth="1"/>
    <col min="7170" max="7170" width="23" style="196" customWidth="1"/>
    <col min="7171" max="7171" width="32.875" style="196" customWidth="1"/>
    <col min="7172" max="7172" width="23" style="196" customWidth="1"/>
    <col min="7173" max="7424" width="12.125" style="196"/>
    <col min="7425" max="7425" width="34.25" style="196" customWidth="1"/>
    <col min="7426" max="7426" width="23" style="196" customWidth="1"/>
    <col min="7427" max="7427" width="32.875" style="196" customWidth="1"/>
    <col min="7428" max="7428" width="23" style="196" customWidth="1"/>
    <col min="7429" max="7680" width="12.125" style="196"/>
    <col min="7681" max="7681" width="34.25" style="196" customWidth="1"/>
    <col min="7682" max="7682" width="23" style="196" customWidth="1"/>
    <col min="7683" max="7683" width="32.875" style="196" customWidth="1"/>
    <col min="7684" max="7684" width="23" style="196" customWidth="1"/>
    <col min="7685" max="7936" width="12.125" style="196"/>
    <col min="7937" max="7937" width="34.25" style="196" customWidth="1"/>
    <col min="7938" max="7938" width="23" style="196" customWidth="1"/>
    <col min="7939" max="7939" width="32.875" style="196" customWidth="1"/>
    <col min="7940" max="7940" width="23" style="196" customWidth="1"/>
    <col min="7941" max="8192" width="12.125" style="196"/>
    <col min="8193" max="8193" width="34.25" style="196" customWidth="1"/>
    <col min="8194" max="8194" width="23" style="196" customWidth="1"/>
    <col min="8195" max="8195" width="32.875" style="196" customWidth="1"/>
    <col min="8196" max="8196" width="23" style="196" customWidth="1"/>
    <col min="8197" max="8448" width="12.125" style="196"/>
    <col min="8449" max="8449" width="34.25" style="196" customWidth="1"/>
    <col min="8450" max="8450" width="23" style="196" customWidth="1"/>
    <col min="8451" max="8451" width="32.875" style="196" customWidth="1"/>
    <col min="8452" max="8452" width="23" style="196" customWidth="1"/>
    <col min="8453" max="8704" width="12.125" style="196"/>
    <col min="8705" max="8705" width="34.25" style="196" customWidth="1"/>
    <col min="8706" max="8706" width="23" style="196" customWidth="1"/>
    <col min="8707" max="8707" width="32.875" style="196" customWidth="1"/>
    <col min="8708" max="8708" width="23" style="196" customWidth="1"/>
    <col min="8709" max="8960" width="12.125" style="196"/>
    <col min="8961" max="8961" width="34.25" style="196" customWidth="1"/>
    <col min="8962" max="8962" width="23" style="196" customWidth="1"/>
    <col min="8963" max="8963" width="32.875" style="196" customWidth="1"/>
    <col min="8964" max="8964" width="23" style="196" customWidth="1"/>
    <col min="8965" max="9216" width="12.125" style="196"/>
    <col min="9217" max="9217" width="34.25" style="196" customWidth="1"/>
    <col min="9218" max="9218" width="23" style="196" customWidth="1"/>
    <col min="9219" max="9219" width="32.875" style="196" customWidth="1"/>
    <col min="9220" max="9220" width="23" style="196" customWidth="1"/>
    <col min="9221" max="9472" width="12.125" style="196"/>
    <col min="9473" max="9473" width="34.25" style="196" customWidth="1"/>
    <col min="9474" max="9474" width="23" style="196" customWidth="1"/>
    <col min="9475" max="9475" width="32.875" style="196" customWidth="1"/>
    <col min="9476" max="9476" width="23" style="196" customWidth="1"/>
    <col min="9477" max="9728" width="12.125" style="196"/>
    <col min="9729" max="9729" width="34.25" style="196" customWidth="1"/>
    <col min="9730" max="9730" width="23" style="196" customWidth="1"/>
    <col min="9731" max="9731" width="32.875" style="196" customWidth="1"/>
    <col min="9732" max="9732" width="23" style="196" customWidth="1"/>
    <col min="9733" max="9984" width="12.125" style="196"/>
    <col min="9985" max="9985" width="34.25" style="196" customWidth="1"/>
    <col min="9986" max="9986" width="23" style="196" customWidth="1"/>
    <col min="9987" max="9987" width="32.875" style="196" customWidth="1"/>
    <col min="9988" max="9988" width="23" style="196" customWidth="1"/>
    <col min="9989" max="10240" width="12.125" style="196"/>
    <col min="10241" max="10241" width="34.25" style="196" customWidth="1"/>
    <col min="10242" max="10242" width="23" style="196" customWidth="1"/>
    <col min="10243" max="10243" width="32.875" style="196" customWidth="1"/>
    <col min="10244" max="10244" width="23" style="196" customWidth="1"/>
    <col min="10245" max="10496" width="12.125" style="196"/>
    <col min="10497" max="10497" width="34.25" style="196" customWidth="1"/>
    <col min="10498" max="10498" width="23" style="196" customWidth="1"/>
    <col min="10499" max="10499" width="32.875" style="196" customWidth="1"/>
    <col min="10500" max="10500" width="23" style="196" customWidth="1"/>
    <col min="10501" max="10752" width="12.125" style="196"/>
    <col min="10753" max="10753" width="34.25" style="196" customWidth="1"/>
    <col min="10754" max="10754" width="23" style="196" customWidth="1"/>
    <col min="10755" max="10755" width="32.875" style="196" customWidth="1"/>
    <col min="10756" max="10756" width="23" style="196" customWidth="1"/>
    <col min="10757" max="11008" width="12.125" style="196"/>
    <col min="11009" max="11009" width="34.25" style="196" customWidth="1"/>
    <col min="11010" max="11010" width="23" style="196" customWidth="1"/>
    <col min="11011" max="11011" width="32.875" style="196" customWidth="1"/>
    <col min="11012" max="11012" width="23" style="196" customWidth="1"/>
    <col min="11013" max="11264" width="12.125" style="196"/>
    <col min="11265" max="11265" width="34.25" style="196" customWidth="1"/>
    <col min="11266" max="11266" width="23" style="196" customWidth="1"/>
    <col min="11267" max="11267" width="32.875" style="196" customWidth="1"/>
    <col min="11268" max="11268" width="23" style="196" customWidth="1"/>
    <col min="11269" max="11520" width="12.125" style="196"/>
    <col min="11521" max="11521" width="34.25" style="196" customWidth="1"/>
    <col min="11522" max="11522" width="23" style="196" customWidth="1"/>
    <col min="11523" max="11523" width="32.875" style="196" customWidth="1"/>
    <col min="11524" max="11524" width="23" style="196" customWidth="1"/>
    <col min="11525" max="11776" width="12.125" style="196"/>
    <col min="11777" max="11777" width="34.25" style="196" customWidth="1"/>
    <col min="11778" max="11778" width="23" style="196" customWidth="1"/>
    <col min="11779" max="11779" width="32.875" style="196" customWidth="1"/>
    <col min="11780" max="11780" width="23" style="196" customWidth="1"/>
    <col min="11781" max="12032" width="12.125" style="196"/>
    <col min="12033" max="12033" width="34.25" style="196" customWidth="1"/>
    <col min="12034" max="12034" width="23" style="196" customWidth="1"/>
    <col min="12035" max="12035" width="32.875" style="196" customWidth="1"/>
    <col min="12036" max="12036" width="23" style="196" customWidth="1"/>
    <col min="12037" max="12288" width="12.125" style="196"/>
    <col min="12289" max="12289" width="34.25" style="196" customWidth="1"/>
    <col min="12290" max="12290" width="23" style="196" customWidth="1"/>
    <col min="12291" max="12291" width="32.875" style="196" customWidth="1"/>
    <col min="12292" max="12292" width="23" style="196" customWidth="1"/>
    <col min="12293" max="12544" width="12.125" style="196"/>
    <col min="12545" max="12545" width="34.25" style="196" customWidth="1"/>
    <col min="12546" max="12546" width="23" style="196" customWidth="1"/>
    <col min="12547" max="12547" width="32.875" style="196" customWidth="1"/>
    <col min="12548" max="12548" width="23" style="196" customWidth="1"/>
    <col min="12549" max="12800" width="12.125" style="196"/>
    <col min="12801" max="12801" width="34.25" style="196" customWidth="1"/>
    <col min="12802" max="12802" width="23" style="196" customWidth="1"/>
    <col min="12803" max="12803" width="32.875" style="196" customWidth="1"/>
    <col min="12804" max="12804" width="23" style="196" customWidth="1"/>
    <col min="12805" max="13056" width="12.125" style="196"/>
    <col min="13057" max="13057" width="34.25" style="196" customWidth="1"/>
    <col min="13058" max="13058" width="23" style="196" customWidth="1"/>
    <col min="13059" max="13059" width="32.875" style="196" customWidth="1"/>
    <col min="13060" max="13060" width="23" style="196" customWidth="1"/>
    <col min="13061" max="13312" width="12.125" style="196"/>
    <col min="13313" max="13313" width="34.25" style="196" customWidth="1"/>
    <col min="13314" max="13314" width="23" style="196" customWidth="1"/>
    <col min="13315" max="13315" width="32.875" style="196" customWidth="1"/>
    <col min="13316" max="13316" width="23" style="196" customWidth="1"/>
    <col min="13317" max="13568" width="12.125" style="196"/>
    <col min="13569" max="13569" width="34.25" style="196" customWidth="1"/>
    <col min="13570" max="13570" width="23" style="196" customWidth="1"/>
    <col min="13571" max="13571" width="32.875" style="196" customWidth="1"/>
    <col min="13572" max="13572" width="23" style="196" customWidth="1"/>
    <col min="13573" max="13824" width="12.125" style="196"/>
    <col min="13825" max="13825" width="34.25" style="196" customWidth="1"/>
    <col min="13826" max="13826" width="23" style="196" customWidth="1"/>
    <col min="13827" max="13827" width="32.875" style="196" customWidth="1"/>
    <col min="13828" max="13828" width="23" style="196" customWidth="1"/>
    <col min="13829" max="14080" width="12.125" style="196"/>
    <col min="14081" max="14081" width="34.25" style="196" customWidth="1"/>
    <col min="14082" max="14082" width="23" style="196" customWidth="1"/>
    <col min="14083" max="14083" width="32.875" style="196" customWidth="1"/>
    <col min="14084" max="14084" width="23" style="196" customWidth="1"/>
    <col min="14085" max="14336" width="12.125" style="196"/>
    <col min="14337" max="14337" width="34.25" style="196" customWidth="1"/>
    <col min="14338" max="14338" width="23" style="196" customWidth="1"/>
    <col min="14339" max="14339" width="32.875" style="196" customWidth="1"/>
    <col min="14340" max="14340" width="23" style="196" customWidth="1"/>
    <col min="14341" max="14592" width="12.125" style="196"/>
    <col min="14593" max="14593" width="34.25" style="196" customWidth="1"/>
    <col min="14594" max="14594" width="23" style="196" customWidth="1"/>
    <col min="14595" max="14595" width="32.875" style="196" customWidth="1"/>
    <col min="14596" max="14596" width="23" style="196" customWidth="1"/>
    <col min="14597" max="14848" width="12.125" style="196"/>
    <col min="14849" max="14849" width="34.25" style="196" customWidth="1"/>
    <col min="14850" max="14850" width="23" style="196" customWidth="1"/>
    <col min="14851" max="14851" width="32.875" style="196" customWidth="1"/>
    <col min="14852" max="14852" width="23" style="196" customWidth="1"/>
    <col min="14853" max="15104" width="12.125" style="196"/>
    <col min="15105" max="15105" width="34.25" style="196" customWidth="1"/>
    <col min="15106" max="15106" width="23" style="196" customWidth="1"/>
    <col min="15107" max="15107" width="32.875" style="196" customWidth="1"/>
    <col min="15108" max="15108" width="23" style="196" customWidth="1"/>
    <col min="15109" max="15360" width="12.125" style="196"/>
    <col min="15361" max="15361" width="34.25" style="196" customWidth="1"/>
    <col min="15362" max="15362" width="23" style="196" customWidth="1"/>
    <col min="15363" max="15363" width="32.875" style="196" customWidth="1"/>
    <col min="15364" max="15364" width="23" style="196" customWidth="1"/>
    <col min="15365" max="15616" width="12.125" style="196"/>
    <col min="15617" max="15617" width="34.25" style="196" customWidth="1"/>
    <col min="15618" max="15618" width="23" style="196" customWidth="1"/>
    <col min="15619" max="15619" width="32.875" style="196" customWidth="1"/>
    <col min="15620" max="15620" width="23" style="196" customWidth="1"/>
    <col min="15621" max="15872" width="12.125" style="196"/>
    <col min="15873" max="15873" width="34.25" style="196" customWidth="1"/>
    <col min="15874" max="15874" width="23" style="196" customWidth="1"/>
    <col min="15875" max="15875" width="32.875" style="196" customWidth="1"/>
    <col min="15876" max="15876" width="23" style="196" customWidth="1"/>
    <col min="15877" max="16128" width="12.125" style="196"/>
    <col min="16129" max="16129" width="34.25" style="196" customWidth="1"/>
    <col min="16130" max="16130" width="23" style="196" customWidth="1"/>
    <col min="16131" max="16131" width="32.875" style="196" customWidth="1"/>
    <col min="16132" max="16132" width="23" style="196" customWidth="1"/>
    <col min="16133" max="16384" width="12.125" style="196"/>
  </cols>
  <sheetData>
    <row r="1" s="196" customFormat="1" customHeight="1" spans="1:6">
      <c r="A1" s="196" t="s">
        <v>614</v>
      </c>
    </row>
    <row r="2" s="196" customFormat="1" ht="22.5" customHeight="1" spans="1:6">
      <c r="A2" s="197" t="s">
        <v>615</v>
      </c>
      <c r="B2" s="197"/>
      <c r="C2" s="197"/>
      <c r="D2" s="197"/>
      <c r="E2" s="198"/>
      <c r="F2" s="198"/>
    </row>
    <row r="3" s="196" customFormat="1" ht="17.1" customHeight="1" spans="1:6">
      <c r="A3" s="199"/>
      <c r="B3" s="199"/>
      <c r="C3" s="199"/>
      <c r="D3" s="200" t="s">
        <v>28</v>
      </c>
    </row>
    <row r="4" s="196" customFormat="1" ht="19" customHeight="1" spans="1:6">
      <c r="A4" s="168" t="s">
        <v>29</v>
      </c>
      <c r="B4" s="168" t="s">
        <v>601</v>
      </c>
      <c r="C4" s="168" t="s">
        <v>616</v>
      </c>
      <c r="D4" s="168" t="s">
        <v>32</v>
      </c>
    </row>
    <row r="5" s="196" customFormat="1" ht="19" customHeight="1" spans="1:6">
      <c r="A5" s="201" t="s">
        <v>61</v>
      </c>
      <c r="B5" s="202">
        <v>22684</v>
      </c>
      <c r="C5" s="202">
        <v>23358</v>
      </c>
      <c r="D5" s="203">
        <f t="shared" ref="D5:D19" si="0">(C5-B5)/B5</f>
        <v>0.0297125727384941</v>
      </c>
    </row>
    <row r="6" s="196" customFormat="1" ht="19" customHeight="1" spans="1:6">
      <c r="A6" s="201" t="s">
        <v>62</v>
      </c>
      <c r="B6" s="202"/>
      <c r="C6" s="202"/>
      <c r="D6" s="203"/>
    </row>
    <row r="7" s="196" customFormat="1" ht="19" customHeight="1" spans="1:6">
      <c r="A7" s="201" t="s">
        <v>63</v>
      </c>
      <c r="B7" s="202">
        <v>60</v>
      </c>
      <c r="C7" s="202">
        <v>60</v>
      </c>
      <c r="D7" s="203">
        <f t="shared" si="0"/>
        <v>0</v>
      </c>
    </row>
    <row r="8" s="196" customFormat="1" ht="19" customHeight="1" spans="1:6">
      <c r="A8" s="201" t="s">
        <v>64</v>
      </c>
      <c r="B8" s="202">
        <v>5386</v>
      </c>
      <c r="C8" s="202">
        <v>5482</v>
      </c>
      <c r="D8" s="203">
        <f t="shared" si="0"/>
        <v>0.0178239881173413</v>
      </c>
    </row>
    <row r="9" s="196" customFormat="1" ht="19" customHeight="1" spans="1:6">
      <c r="A9" s="201" t="s">
        <v>65</v>
      </c>
      <c r="B9" s="202">
        <v>12033</v>
      </c>
      <c r="C9" s="202">
        <v>12036</v>
      </c>
      <c r="D9" s="203">
        <f t="shared" si="0"/>
        <v>0.00024931438544004</v>
      </c>
    </row>
    <row r="10" s="196" customFormat="1" ht="19" customHeight="1" spans="1:6">
      <c r="A10" s="201" t="s">
        <v>66</v>
      </c>
      <c r="B10" s="202">
        <v>3582</v>
      </c>
      <c r="C10" s="202">
        <v>3386</v>
      </c>
      <c r="D10" s="203">
        <f t="shared" si="0"/>
        <v>-0.0547180346175321</v>
      </c>
    </row>
    <row r="11" s="196" customFormat="1" ht="19" customHeight="1" spans="1:6">
      <c r="A11" s="201" t="s">
        <v>67</v>
      </c>
      <c r="B11" s="202">
        <v>10236</v>
      </c>
      <c r="C11" s="202">
        <v>10606</v>
      </c>
      <c r="D11" s="203">
        <f t="shared" si="0"/>
        <v>0.036146932395467</v>
      </c>
    </row>
    <row r="12" s="196" customFormat="1" ht="19" customHeight="1" spans="1:6">
      <c r="A12" s="201" t="s">
        <v>68</v>
      </c>
      <c r="B12" s="202">
        <v>17625</v>
      </c>
      <c r="C12" s="202">
        <v>18365</v>
      </c>
      <c r="D12" s="203">
        <f t="shared" si="0"/>
        <v>0.0419858156028369</v>
      </c>
    </row>
    <row r="13" s="196" customFormat="1" ht="19" customHeight="1" spans="1:6">
      <c r="A13" s="201" t="s">
        <v>69</v>
      </c>
      <c r="B13" s="202">
        <v>11029</v>
      </c>
      <c r="C13" s="202">
        <v>11539</v>
      </c>
      <c r="D13" s="203">
        <f t="shared" si="0"/>
        <v>0.046241726357784</v>
      </c>
    </row>
    <row r="14" s="196" customFormat="1" ht="19" customHeight="1" spans="1:6">
      <c r="A14" s="201" t="s">
        <v>70</v>
      </c>
      <c r="B14" s="202">
        <v>8563</v>
      </c>
      <c r="C14" s="202">
        <v>10653</v>
      </c>
      <c r="D14" s="203">
        <f t="shared" si="0"/>
        <v>0.244073338783137</v>
      </c>
    </row>
    <row r="15" s="196" customFormat="1" ht="19" customHeight="1" spans="1:6">
      <c r="A15" s="201" t="s">
        <v>71</v>
      </c>
      <c r="B15" s="202">
        <v>3652</v>
      </c>
      <c r="C15" s="202">
        <v>4268</v>
      </c>
      <c r="D15" s="203">
        <f t="shared" si="0"/>
        <v>0.168674698795181</v>
      </c>
    </row>
    <row r="16" s="196" customFormat="1" ht="19" customHeight="1" spans="1:6">
      <c r="A16" s="201" t="s">
        <v>72</v>
      </c>
      <c r="B16" s="202">
        <v>59849</v>
      </c>
      <c r="C16" s="202">
        <v>61762</v>
      </c>
      <c r="D16" s="203">
        <f t="shared" si="0"/>
        <v>0.0319637755016792</v>
      </c>
    </row>
    <row r="17" s="196" customFormat="1" ht="19" customHeight="1" spans="1:4">
      <c r="A17" s="201" t="s">
        <v>73</v>
      </c>
      <c r="B17" s="202">
        <v>5389</v>
      </c>
      <c r="C17" s="202">
        <v>7079</v>
      </c>
      <c r="D17" s="203">
        <f t="shared" si="0"/>
        <v>0.313601781406569</v>
      </c>
    </row>
    <row r="18" s="196" customFormat="1" ht="19" customHeight="1" spans="1:4">
      <c r="A18" s="201" t="s">
        <v>74</v>
      </c>
      <c r="B18" s="202">
        <v>3918</v>
      </c>
      <c r="C18" s="202">
        <v>3110</v>
      </c>
      <c r="D18" s="203">
        <f t="shared" si="0"/>
        <v>-0.206227667177131</v>
      </c>
    </row>
    <row r="19" s="196" customFormat="1" ht="19" customHeight="1" spans="1:4">
      <c r="A19" s="201" t="s">
        <v>75</v>
      </c>
      <c r="B19" s="202">
        <v>223</v>
      </c>
      <c r="C19" s="202">
        <v>423</v>
      </c>
      <c r="D19" s="203">
        <f t="shared" si="0"/>
        <v>0.896860986547085</v>
      </c>
    </row>
    <row r="20" s="196" customFormat="1" ht="19" customHeight="1" spans="1:4">
      <c r="A20" s="201" t="s">
        <v>76</v>
      </c>
      <c r="B20" s="202"/>
      <c r="C20" s="202"/>
      <c r="D20" s="203"/>
    </row>
    <row r="21" s="196" customFormat="1" ht="19" customHeight="1" spans="1:4">
      <c r="A21" s="201" t="s">
        <v>77</v>
      </c>
      <c r="B21" s="202"/>
      <c r="C21" s="202"/>
      <c r="D21" s="203"/>
    </row>
    <row r="22" s="196" customFormat="1" ht="19" customHeight="1" spans="1:4">
      <c r="A22" s="201" t="s">
        <v>78</v>
      </c>
      <c r="B22" s="202">
        <v>2685</v>
      </c>
      <c r="C22" s="202">
        <v>2896</v>
      </c>
      <c r="D22" s="203">
        <f t="shared" ref="D22:D25" si="1">(C22-B22)/B22</f>
        <v>0.078584729981378</v>
      </c>
    </row>
    <row r="23" s="196" customFormat="1" ht="19" customHeight="1" spans="1:4">
      <c r="A23" s="201" t="s">
        <v>79</v>
      </c>
      <c r="B23" s="202">
        <v>3689</v>
      </c>
      <c r="C23" s="202">
        <v>3972</v>
      </c>
      <c r="D23" s="203">
        <f t="shared" si="1"/>
        <v>0.0767145567904581</v>
      </c>
    </row>
    <row r="24" s="196" customFormat="1" ht="19" customHeight="1" spans="1:4">
      <c r="A24" s="201" t="s">
        <v>80</v>
      </c>
      <c r="B24" s="202"/>
      <c r="C24" s="202"/>
      <c r="D24" s="203"/>
    </row>
    <row r="25" s="196" customFormat="1" ht="19" customHeight="1" spans="1:4">
      <c r="A25" s="201" t="s">
        <v>81</v>
      </c>
      <c r="B25" s="202">
        <v>2356</v>
      </c>
      <c r="C25" s="202">
        <v>2356</v>
      </c>
      <c r="D25" s="203">
        <f t="shared" si="1"/>
        <v>0</v>
      </c>
    </row>
    <row r="26" s="196" customFormat="1" ht="19" customHeight="1" spans="1:4">
      <c r="A26" s="201" t="s">
        <v>82</v>
      </c>
      <c r="B26" s="202"/>
      <c r="C26" s="202"/>
      <c r="D26" s="203"/>
    </row>
    <row r="27" s="196" customFormat="1" ht="19" customHeight="1" spans="1:4">
      <c r="A27" s="201" t="s">
        <v>83</v>
      </c>
      <c r="B27" s="202">
        <v>1628</v>
      </c>
      <c r="C27" s="202">
        <v>4310</v>
      </c>
      <c r="D27" s="203">
        <f t="shared" ref="D27:D29" si="2">(C27-B27)/B27</f>
        <v>1.64742014742015</v>
      </c>
    </row>
    <row r="28" s="196" customFormat="1" ht="19" customHeight="1" spans="1:4">
      <c r="A28" s="201" t="s">
        <v>84</v>
      </c>
      <c r="B28" s="202">
        <v>1628</v>
      </c>
      <c r="C28" s="202">
        <v>4310</v>
      </c>
      <c r="D28" s="203">
        <f t="shared" si="2"/>
        <v>1.64742014742015</v>
      </c>
    </row>
    <row r="29" s="196" customFormat="1" ht="19" customHeight="1" spans="1:4">
      <c r="A29" s="201" t="s">
        <v>85</v>
      </c>
      <c r="B29" s="202">
        <v>20</v>
      </c>
      <c r="C29" s="202">
        <v>10</v>
      </c>
      <c r="D29" s="203">
        <f t="shared" si="2"/>
        <v>-0.5</v>
      </c>
    </row>
    <row r="30" s="196" customFormat="1" ht="19" customHeight="1" spans="1:4">
      <c r="A30" s="201"/>
      <c r="B30" s="202"/>
      <c r="C30" s="202"/>
      <c r="D30" s="203"/>
    </row>
    <row r="31" s="196" customFormat="1" ht="19" customHeight="1" spans="1:4">
      <c r="A31" s="168" t="s">
        <v>617</v>
      </c>
      <c r="B31" s="204">
        <f>SUM(B5:B29)-1628</f>
        <v>174607</v>
      </c>
      <c r="C31" s="202">
        <f>SUM(C5:C27,C29)</f>
        <v>185671</v>
      </c>
      <c r="D31" s="203">
        <f>(C31-B31)/B31</f>
        <v>0.0633651571815563</v>
      </c>
    </row>
    <row r="32" ht="19" customHeight="1"/>
  </sheetData>
  <mergeCells count="1">
    <mergeCell ref="A2:D2"/>
  </mergeCells>
  <printOptions horizontalCentered="1"/>
  <pageMargins left="0.66875" right="0.751388888888889" top="0.629861111111111" bottom="0.629861111111111" header="0.5" footer="0.393055555555556"/>
  <pageSetup paperSize="9" scale="85" firstPageNumber="21" orientation="landscape" useFirstPageNumber="1" horizontalDpi="600"/>
  <headerFooter>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73"/>
  <sheetViews>
    <sheetView showGridLines="0" showZeros="0" zoomScale="90" zoomScaleNormal="90" topLeftCell="B41" workbookViewId="0">
      <selection activeCell="K59" sqref="K59"/>
    </sheetView>
  </sheetViews>
  <sheetFormatPr defaultColWidth="12.125" defaultRowHeight="15.6" customHeight="1" outlineLevelCol="3"/>
  <cols>
    <col min="1" max="1" width="13.8666666666667" style="180" customWidth="1"/>
    <col min="2" max="2" width="50.8" style="180" customWidth="1"/>
    <col min="3" max="3" width="30.7833333333333" style="180" customWidth="1"/>
    <col min="4" max="4" width="32.8333333333333" style="180" customWidth="1"/>
    <col min="5" max="253" width="12.125" style="180"/>
    <col min="254" max="254" width="10.25" style="180" customWidth="1"/>
    <col min="255" max="255" width="36.5" style="180" customWidth="1"/>
    <col min="256" max="257" width="28.375" style="180" customWidth="1"/>
    <col min="258" max="509" width="12.125" style="180"/>
    <col min="510" max="510" width="10.25" style="180" customWidth="1"/>
    <col min="511" max="511" width="36.5" style="180" customWidth="1"/>
    <col min="512" max="513" width="28.375" style="180" customWidth="1"/>
    <col min="514" max="765" width="12.125" style="180"/>
    <col min="766" max="766" width="10.25" style="180" customWidth="1"/>
    <col min="767" max="767" width="36.5" style="180" customWidth="1"/>
    <col min="768" max="769" width="28.375" style="180" customWidth="1"/>
    <col min="770" max="1021" width="12.125" style="180"/>
    <col min="1022" max="1022" width="10.25" style="180" customWidth="1"/>
    <col min="1023" max="1023" width="36.5" style="180" customWidth="1"/>
    <col min="1024" max="1025" width="28.375" style="180" customWidth="1"/>
    <col min="1026" max="1277" width="12.125" style="180"/>
    <col min="1278" max="1278" width="10.25" style="180" customWidth="1"/>
    <col min="1279" max="1279" width="36.5" style="180" customWidth="1"/>
    <col min="1280" max="1281" width="28.375" style="180" customWidth="1"/>
    <col min="1282" max="1533" width="12.125" style="180"/>
    <col min="1534" max="1534" width="10.25" style="180" customWidth="1"/>
    <col min="1535" max="1535" width="36.5" style="180" customWidth="1"/>
    <col min="1536" max="1537" width="28.375" style="180" customWidth="1"/>
    <col min="1538" max="1789" width="12.125" style="180"/>
    <col min="1790" max="1790" width="10.25" style="180" customWidth="1"/>
    <col min="1791" max="1791" width="36.5" style="180" customWidth="1"/>
    <col min="1792" max="1793" width="28.375" style="180" customWidth="1"/>
    <col min="1794" max="2045" width="12.125" style="180"/>
    <col min="2046" max="2046" width="10.25" style="180" customWidth="1"/>
    <col min="2047" max="2047" width="36.5" style="180" customWidth="1"/>
    <col min="2048" max="2049" width="28.375" style="180" customWidth="1"/>
    <col min="2050" max="2301" width="12.125" style="180"/>
    <col min="2302" max="2302" width="10.25" style="180" customWidth="1"/>
    <col min="2303" max="2303" width="36.5" style="180" customWidth="1"/>
    <col min="2304" max="2305" width="28.375" style="180" customWidth="1"/>
    <col min="2306" max="2557" width="12.125" style="180"/>
    <col min="2558" max="2558" width="10.25" style="180" customWidth="1"/>
    <col min="2559" max="2559" width="36.5" style="180" customWidth="1"/>
    <col min="2560" max="2561" width="28.375" style="180" customWidth="1"/>
    <col min="2562" max="2813" width="12.125" style="180"/>
    <col min="2814" max="2814" width="10.25" style="180" customWidth="1"/>
    <col min="2815" max="2815" width="36.5" style="180" customWidth="1"/>
    <col min="2816" max="2817" width="28.375" style="180" customWidth="1"/>
    <col min="2818" max="3069" width="12.125" style="180"/>
    <col min="3070" max="3070" width="10.25" style="180" customWidth="1"/>
    <col min="3071" max="3071" width="36.5" style="180" customWidth="1"/>
    <col min="3072" max="3073" width="28.375" style="180" customWidth="1"/>
    <col min="3074" max="3325" width="12.125" style="180"/>
    <col min="3326" max="3326" width="10.25" style="180" customWidth="1"/>
    <col min="3327" max="3327" width="36.5" style="180" customWidth="1"/>
    <col min="3328" max="3329" width="28.375" style="180" customWidth="1"/>
    <col min="3330" max="3581" width="12.125" style="180"/>
    <col min="3582" max="3582" width="10.25" style="180" customWidth="1"/>
    <col min="3583" max="3583" width="36.5" style="180" customWidth="1"/>
    <col min="3584" max="3585" width="28.375" style="180" customWidth="1"/>
    <col min="3586" max="3837" width="12.125" style="180"/>
    <col min="3838" max="3838" width="10.25" style="180" customWidth="1"/>
    <col min="3839" max="3839" width="36.5" style="180" customWidth="1"/>
    <col min="3840" max="3841" width="28.375" style="180" customWidth="1"/>
    <col min="3842" max="4093" width="12.125" style="180"/>
    <col min="4094" max="4094" width="10.25" style="180" customWidth="1"/>
    <col min="4095" max="4095" width="36.5" style="180" customWidth="1"/>
    <col min="4096" max="4097" width="28.375" style="180" customWidth="1"/>
    <col min="4098" max="4349" width="12.125" style="180"/>
    <col min="4350" max="4350" width="10.25" style="180" customWidth="1"/>
    <col min="4351" max="4351" width="36.5" style="180" customWidth="1"/>
    <col min="4352" max="4353" width="28.375" style="180" customWidth="1"/>
    <col min="4354" max="4605" width="12.125" style="180"/>
    <col min="4606" max="4606" width="10.25" style="180" customWidth="1"/>
    <col min="4607" max="4607" width="36.5" style="180" customWidth="1"/>
    <col min="4608" max="4609" width="28.375" style="180" customWidth="1"/>
    <col min="4610" max="4861" width="12.125" style="180"/>
    <col min="4862" max="4862" width="10.25" style="180" customWidth="1"/>
    <col min="4863" max="4863" width="36.5" style="180" customWidth="1"/>
    <col min="4864" max="4865" width="28.375" style="180" customWidth="1"/>
    <col min="4866" max="5117" width="12.125" style="180"/>
    <col min="5118" max="5118" width="10.25" style="180" customWidth="1"/>
    <col min="5119" max="5119" width="36.5" style="180" customWidth="1"/>
    <col min="5120" max="5121" width="28.375" style="180" customWidth="1"/>
    <col min="5122" max="5373" width="12.125" style="180"/>
    <col min="5374" max="5374" width="10.25" style="180" customWidth="1"/>
    <col min="5375" max="5375" width="36.5" style="180" customWidth="1"/>
    <col min="5376" max="5377" width="28.375" style="180" customWidth="1"/>
    <col min="5378" max="5629" width="12.125" style="180"/>
    <col min="5630" max="5630" width="10.25" style="180" customWidth="1"/>
    <col min="5631" max="5631" width="36.5" style="180" customWidth="1"/>
    <col min="5632" max="5633" width="28.375" style="180" customWidth="1"/>
    <col min="5634" max="5885" width="12.125" style="180"/>
    <col min="5886" max="5886" width="10.25" style="180" customWidth="1"/>
    <col min="5887" max="5887" width="36.5" style="180" customWidth="1"/>
    <col min="5888" max="5889" width="28.375" style="180" customWidth="1"/>
    <col min="5890" max="6141" width="12.125" style="180"/>
    <col min="6142" max="6142" width="10.25" style="180" customWidth="1"/>
    <col min="6143" max="6143" width="36.5" style="180" customWidth="1"/>
    <col min="6144" max="6145" width="28.375" style="180" customWidth="1"/>
    <col min="6146" max="6397" width="12.125" style="180"/>
    <col min="6398" max="6398" width="10.25" style="180" customWidth="1"/>
    <col min="6399" max="6399" width="36.5" style="180" customWidth="1"/>
    <col min="6400" max="6401" width="28.375" style="180" customWidth="1"/>
    <col min="6402" max="6653" width="12.125" style="180"/>
    <col min="6654" max="6654" width="10.25" style="180" customWidth="1"/>
    <col min="6655" max="6655" width="36.5" style="180" customWidth="1"/>
    <col min="6656" max="6657" width="28.375" style="180" customWidth="1"/>
    <col min="6658" max="6909" width="12.125" style="180"/>
    <col min="6910" max="6910" width="10.25" style="180" customWidth="1"/>
    <col min="6911" max="6911" width="36.5" style="180" customWidth="1"/>
    <col min="6912" max="6913" width="28.375" style="180" customWidth="1"/>
    <col min="6914" max="7165" width="12.125" style="180"/>
    <col min="7166" max="7166" width="10.25" style="180" customWidth="1"/>
    <col min="7167" max="7167" width="36.5" style="180" customWidth="1"/>
    <col min="7168" max="7169" width="28.375" style="180" customWidth="1"/>
    <col min="7170" max="7421" width="12.125" style="180"/>
    <col min="7422" max="7422" width="10.25" style="180" customWidth="1"/>
    <col min="7423" max="7423" width="36.5" style="180" customWidth="1"/>
    <col min="7424" max="7425" width="28.375" style="180" customWidth="1"/>
    <col min="7426" max="7677" width="12.125" style="180"/>
    <col min="7678" max="7678" width="10.25" style="180" customWidth="1"/>
    <col min="7679" max="7679" width="36.5" style="180" customWidth="1"/>
    <col min="7680" max="7681" width="28.375" style="180" customWidth="1"/>
    <col min="7682" max="7933" width="12.125" style="180"/>
    <col min="7934" max="7934" width="10.25" style="180" customWidth="1"/>
    <col min="7935" max="7935" width="36.5" style="180" customWidth="1"/>
    <col min="7936" max="7937" width="28.375" style="180" customWidth="1"/>
    <col min="7938" max="8189" width="12.125" style="180"/>
    <col min="8190" max="8190" width="10.25" style="180" customWidth="1"/>
    <col min="8191" max="8191" width="36.5" style="180" customWidth="1"/>
    <col min="8192" max="8193" width="28.375" style="180" customWidth="1"/>
    <col min="8194" max="8445" width="12.125" style="180"/>
    <col min="8446" max="8446" width="10.25" style="180" customWidth="1"/>
    <col min="8447" max="8447" width="36.5" style="180" customWidth="1"/>
    <col min="8448" max="8449" width="28.375" style="180" customWidth="1"/>
    <col min="8450" max="8701" width="12.125" style="180"/>
    <col min="8702" max="8702" width="10.25" style="180" customWidth="1"/>
    <col min="8703" max="8703" width="36.5" style="180" customWidth="1"/>
    <col min="8704" max="8705" width="28.375" style="180" customWidth="1"/>
    <col min="8706" max="8957" width="12.125" style="180"/>
    <col min="8958" max="8958" width="10.25" style="180" customWidth="1"/>
    <col min="8959" max="8959" width="36.5" style="180" customWidth="1"/>
    <col min="8960" max="8961" width="28.375" style="180" customWidth="1"/>
    <col min="8962" max="9213" width="12.125" style="180"/>
    <col min="9214" max="9214" width="10.25" style="180" customWidth="1"/>
    <col min="9215" max="9215" width="36.5" style="180" customWidth="1"/>
    <col min="9216" max="9217" width="28.375" style="180" customWidth="1"/>
    <col min="9218" max="9469" width="12.125" style="180"/>
    <col min="9470" max="9470" width="10.25" style="180" customWidth="1"/>
    <col min="9471" max="9471" width="36.5" style="180" customWidth="1"/>
    <col min="9472" max="9473" width="28.375" style="180" customWidth="1"/>
    <col min="9474" max="9725" width="12.125" style="180"/>
    <col min="9726" max="9726" width="10.25" style="180" customWidth="1"/>
    <col min="9727" max="9727" width="36.5" style="180" customWidth="1"/>
    <col min="9728" max="9729" width="28.375" style="180" customWidth="1"/>
    <col min="9730" max="9981" width="12.125" style="180"/>
    <col min="9982" max="9982" width="10.25" style="180" customWidth="1"/>
    <col min="9983" max="9983" width="36.5" style="180" customWidth="1"/>
    <col min="9984" max="9985" width="28.375" style="180" customWidth="1"/>
    <col min="9986" max="10237" width="12.125" style="180"/>
    <col min="10238" max="10238" width="10.25" style="180" customWidth="1"/>
    <col min="10239" max="10239" width="36.5" style="180" customWidth="1"/>
    <col min="10240" max="10241" width="28.375" style="180" customWidth="1"/>
    <col min="10242" max="10493" width="12.125" style="180"/>
    <col min="10494" max="10494" width="10.25" style="180" customWidth="1"/>
    <col min="10495" max="10495" width="36.5" style="180" customWidth="1"/>
    <col min="10496" max="10497" width="28.375" style="180" customWidth="1"/>
    <col min="10498" max="10749" width="12.125" style="180"/>
    <col min="10750" max="10750" width="10.25" style="180" customWidth="1"/>
    <col min="10751" max="10751" width="36.5" style="180" customWidth="1"/>
    <col min="10752" max="10753" width="28.375" style="180" customWidth="1"/>
    <col min="10754" max="11005" width="12.125" style="180"/>
    <col min="11006" max="11006" width="10.25" style="180" customWidth="1"/>
    <col min="11007" max="11007" width="36.5" style="180" customWidth="1"/>
    <col min="11008" max="11009" width="28.375" style="180" customWidth="1"/>
    <col min="11010" max="11261" width="12.125" style="180"/>
    <col min="11262" max="11262" width="10.25" style="180" customWidth="1"/>
    <col min="11263" max="11263" width="36.5" style="180" customWidth="1"/>
    <col min="11264" max="11265" width="28.375" style="180" customWidth="1"/>
    <col min="11266" max="11517" width="12.125" style="180"/>
    <col min="11518" max="11518" width="10.25" style="180" customWidth="1"/>
    <col min="11519" max="11519" width="36.5" style="180" customWidth="1"/>
    <col min="11520" max="11521" width="28.375" style="180" customWidth="1"/>
    <col min="11522" max="11773" width="12.125" style="180"/>
    <col min="11774" max="11774" width="10.25" style="180" customWidth="1"/>
    <col min="11775" max="11775" width="36.5" style="180" customWidth="1"/>
    <col min="11776" max="11777" width="28.375" style="180" customWidth="1"/>
    <col min="11778" max="12029" width="12.125" style="180"/>
    <col min="12030" max="12030" width="10.25" style="180" customWidth="1"/>
    <col min="12031" max="12031" width="36.5" style="180" customWidth="1"/>
    <col min="12032" max="12033" width="28.375" style="180" customWidth="1"/>
    <col min="12034" max="12285" width="12.125" style="180"/>
    <col min="12286" max="12286" width="10.25" style="180" customWidth="1"/>
    <col min="12287" max="12287" width="36.5" style="180" customWidth="1"/>
    <col min="12288" max="12289" width="28.375" style="180" customWidth="1"/>
    <col min="12290" max="12541" width="12.125" style="180"/>
    <col min="12542" max="12542" width="10.25" style="180" customWidth="1"/>
    <col min="12543" max="12543" width="36.5" style="180" customWidth="1"/>
    <col min="12544" max="12545" width="28.375" style="180" customWidth="1"/>
    <col min="12546" max="12797" width="12.125" style="180"/>
    <col min="12798" max="12798" width="10.25" style="180" customWidth="1"/>
    <col min="12799" max="12799" width="36.5" style="180" customWidth="1"/>
    <col min="12800" max="12801" width="28.375" style="180" customWidth="1"/>
    <col min="12802" max="13053" width="12.125" style="180"/>
    <col min="13054" max="13054" width="10.25" style="180" customWidth="1"/>
    <col min="13055" max="13055" width="36.5" style="180" customWidth="1"/>
    <col min="13056" max="13057" width="28.375" style="180" customWidth="1"/>
    <col min="13058" max="13309" width="12.125" style="180"/>
    <col min="13310" max="13310" width="10.25" style="180" customWidth="1"/>
    <col min="13311" max="13311" width="36.5" style="180" customWidth="1"/>
    <col min="13312" max="13313" width="28.375" style="180" customWidth="1"/>
    <col min="13314" max="13565" width="12.125" style="180"/>
    <col min="13566" max="13566" width="10.25" style="180" customWidth="1"/>
    <col min="13567" max="13567" width="36.5" style="180" customWidth="1"/>
    <col min="13568" max="13569" width="28.375" style="180" customWidth="1"/>
    <col min="13570" max="13821" width="12.125" style="180"/>
    <col min="13822" max="13822" width="10.25" style="180" customWidth="1"/>
    <col min="13823" max="13823" width="36.5" style="180" customWidth="1"/>
    <col min="13824" max="13825" width="28.375" style="180" customWidth="1"/>
    <col min="13826" max="14077" width="12.125" style="180"/>
    <col min="14078" max="14078" width="10.25" style="180" customWidth="1"/>
    <col min="14079" max="14079" width="36.5" style="180" customWidth="1"/>
    <col min="14080" max="14081" width="28.375" style="180" customWidth="1"/>
    <col min="14082" max="14333" width="12.125" style="180"/>
    <col min="14334" max="14334" width="10.25" style="180" customWidth="1"/>
    <col min="14335" max="14335" width="36.5" style="180" customWidth="1"/>
    <col min="14336" max="14337" width="28.375" style="180" customWidth="1"/>
    <col min="14338" max="14589" width="12.125" style="180"/>
    <col min="14590" max="14590" width="10.25" style="180" customWidth="1"/>
    <col min="14591" max="14591" width="36.5" style="180" customWidth="1"/>
    <col min="14592" max="14593" width="28.375" style="180" customWidth="1"/>
    <col min="14594" max="14845" width="12.125" style="180"/>
    <col min="14846" max="14846" width="10.25" style="180" customWidth="1"/>
    <col min="14847" max="14847" width="36.5" style="180" customWidth="1"/>
    <col min="14848" max="14849" width="28.375" style="180" customWidth="1"/>
    <col min="14850" max="15101" width="12.125" style="180"/>
    <col min="15102" max="15102" width="10.25" style="180" customWidth="1"/>
    <col min="15103" max="15103" width="36.5" style="180" customWidth="1"/>
    <col min="15104" max="15105" width="28.375" style="180" customWidth="1"/>
    <col min="15106" max="15357" width="12.125" style="180"/>
    <col min="15358" max="15358" width="10.25" style="180" customWidth="1"/>
    <col min="15359" max="15359" width="36.5" style="180" customWidth="1"/>
    <col min="15360" max="15361" width="28.375" style="180" customWidth="1"/>
    <col min="15362" max="15613" width="12.125" style="180"/>
    <col min="15614" max="15614" width="10.25" style="180" customWidth="1"/>
    <col min="15615" max="15615" width="36.5" style="180" customWidth="1"/>
    <col min="15616" max="15617" width="28.375" style="180" customWidth="1"/>
    <col min="15618" max="15869" width="12.125" style="180"/>
    <col min="15870" max="15870" width="10.25" style="180" customWidth="1"/>
    <col min="15871" max="15871" width="36.5" style="180" customWidth="1"/>
    <col min="15872" max="15873" width="28.375" style="180" customWidth="1"/>
    <col min="15874" max="16125" width="12.125" style="180"/>
    <col min="16126" max="16126" width="10.25" style="180" customWidth="1"/>
    <col min="16127" max="16127" width="36.5" style="180" customWidth="1"/>
    <col min="16128" max="16129" width="28.375" style="180" customWidth="1"/>
    <col min="16130" max="16384" width="12.125" style="180"/>
  </cols>
  <sheetData>
    <row r="1" customHeight="1" spans="1:4">
      <c r="A1" s="181" t="s">
        <v>618</v>
      </c>
    </row>
    <row r="2" ht="33.75" customHeight="1" spans="1:4">
      <c r="A2" s="182" t="s">
        <v>619</v>
      </c>
      <c r="B2" s="182"/>
      <c r="C2" s="182"/>
      <c r="D2" s="182"/>
    </row>
    <row r="3" ht="17.1" customHeight="1" spans="1:4">
      <c r="A3" s="183" t="s">
        <v>89</v>
      </c>
      <c r="B3" s="183" t="s">
        <v>89</v>
      </c>
      <c r="C3" s="184"/>
      <c r="D3" s="184" t="s">
        <v>90</v>
      </c>
    </row>
    <row r="4" ht="18" customHeight="1" spans="1:4">
      <c r="A4" s="185" t="s">
        <v>91</v>
      </c>
      <c r="B4" s="185" t="s">
        <v>92</v>
      </c>
      <c r="C4" s="186" t="s">
        <v>620</v>
      </c>
      <c r="D4" s="186" t="s">
        <v>621</v>
      </c>
    </row>
    <row r="5" ht="18" customHeight="1" spans="1:4">
      <c r="A5" s="187" t="s">
        <v>89</v>
      </c>
      <c r="B5" s="188" t="s">
        <v>95</v>
      </c>
      <c r="C5" s="189">
        <f>SUM(C6,C11,C22,C30,C37,C41,C44,C48,C53,C59,C63,C68)</f>
        <v>185671</v>
      </c>
      <c r="D5" s="189">
        <f>SUM(D6,D11,D22,D30,D37,D41,D44,D48,D53,D59,D68)</f>
        <v>58244</v>
      </c>
    </row>
    <row r="6" ht="18" customHeight="1" spans="1:4">
      <c r="A6" s="187" t="s">
        <v>96</v>
      </c>
      <c r="B6" s="188" t="s">
        <v>97</v>
      </c>
      <c r="C6" s="189">
        <f>SUM(C7:C10)</f>
        <v>60641</v>
      </c>
      <c r="D6" s="189">
        <f>SUM(D7:D10)</f>
        <v>34012</v>
      </c>
    </row>
    <row r="7" ht="18" customHeight="1" spans="1:4">
      <c r="A7" s="187" t="s">
        <v>98</v>
      </c>
      <c r="B7" s="190" t="s">
        <v>99</v>
      </c>
      <c r="C7" s="189">
        <v>48304</v>
      </c>
      <c r="D7" s="189">
        <v>26841</v>
      </c>
    </row>
    <row r="8" ht="18" customHeight="1" spans="1:4">
      <c r="A8" s="187" t="s">
        <v>100</v>
      </c>
      <c r="B8" s="190" t="s">
        <v>101</v>
      </c>
      <c r="C8" s="189">
        <v>8548</v>
      </c>
      <c r="D8" s="189">
        <v>3758</v>
      </c>
    </row>
    <row r="9" ht="18" customHeight="1" spans="1:4">
      <c r="A9" s="187" t="s">
        <v>102</v>
      </c>
      <c r="B9" s="190" t="s">
        <v>103</v>
      </c>
      <c r="C9" s="189">
        <v>3789</v>
      </c>
      <c r="D9" s="189">
        <v>3413</v>
      </c>
    </row>
    <row r="10" ht="18" customHeight="1" spans="1:4">
      <c r="A10" s="187" t="s">
        <v>104</v>
      </c>
      <c r="B10" s="190" t="s">
        <v>105</v>
      </c>
      <c r="C10" s="189"/>
      <c r="D10" s="189"/>
    </row>
    <row r="11" ht="18" customHeight="1" spans="1:4">
      <c r="A11" s="187" t="s">
        <v>106</v>
      </c>
      <c r="B11" s="188" t="s">
        <v>107</v>
      </c>
      <c r="C11" s="189">
        <f>SUM(C12:C21)</f>
        <v>14127</v>
      </c>
      <c r="D11" s="189">
        <f>SUM(D12:D21)</f>
        <v>4995</v>
      </c>
    </row>
    <row r="12" ht="18" customHeight="1" spans="1:4">
      <c r="A12" s="187" t="s">
        <v>108</v>
      </c>
      <c r="B12" s="190" t="s">
        <v>109</v>
      </c>
      <c r="C12" s="189">
        <v>12857</v>
      </c>
      <c r="D12" s="189">
        <v>3758</v>
      </c>
    </row>
    <row r="13" ht="18" customHeight="1" spans="1:4">
      <c r="A13" s="187" t="s">
        <v>110</v>
      </c>
      <c r="B13" s="190" t="s">
        <v>111</v>
      </c>
      <c r="C13" s="189">
        <v>143</v>
      </c>
      <c r="D13" s="189">
        <v>136</v>
      </c>
    </row>
    <row r="14" ht="18" customHeight="1" spans="1:4">
      <c r="A14" s="187" t="s">
        <v>112</v>
      </c>
      <c r="B14" s="190" t="s">
        <v>113</v>
      </c>
      <c r="C14" s="189">
        <v>378</v>
      </c>
      <c r="D14" s="189">
        <v>355</v>
      </c>
    </row>
    <row r="15" ht="18" customHeight="1" spans="1:4">
      <c r="A15" s="187" t="s">
        <v>114</v>
      </c>
      <c r="B15" s="190" t="s">
        <v>115</v>
      </c>
      <c r="C15" s="189">
        <v>12</v>
      </c>
      <c r="D15" s="189">
        <v>11</v>
      </c>
    </row>
    <row r="16" ht="18" customHeight="1" spans="1:4">
      <c r="A16" s="187" t="s">
        <v>116</v>
      </c>
      <c r="B16" s="190" t="s">
        <v>117</v>
      </c>
      <c r="C16" s="189">
        <v>8</v>
      </c>
      <c r="D16" s="189">
        <v>6</v>
      </c>
    </row>
    <row r="17" ht="18" customHeight="1" spans="1:4">
      <c r="A17" s="187" t="s">
        <v>118</v>
      </c>
      <c r="B17" s="190" t="s">
        <v>119</v>
      </c>
      <c r="C17" s="189">
        <v>179</v>
      </c>
      <c r="D17" s="189">
        <v>179</v>
      </c>
    </row>
    <row r="18" ht="18" customHeight="1" spans="1:4">
      <c r="A18" s="187" t="s">
        <v>120</v>
      </c>
      <c r="B18" s="190" t="s">
        <v>121</v>
      </c>
      <c r="C18" s="189"/>
      <c r="D18" s="189"/>
    </row>
    <row r="19" ht="18" customHeight="1" spans="1:4">
      <c r="A19" s="187" t="s">
        <v>122</v>
      </c>
      <c r="B19" s="190" t="s">
        <v>123</v>
      </c>
      <c r="C19" s="189">
        <v>454</v>
      </c>
      <c r="D19" s="189">
        <v>454</v>
      </c>
    </row>
    <row r="20" ht="18" customHeight="1" spans="1:4">
      <c r="A20" s="187" t="s">
        <v>124</v>
      </c>
      <c r="B20" s="190" t="s">
        <v>125</v>
      </c>
      <c r="C20" s="189">
        <v>96</v>
      </c>
      <c r="D20" s="189">
        <v>96</v>
      </c>
    </row>
    <row r="21" ht="18" customHeight="1" spans="1:4">
      <c r="A21" s="187" t="s">
        <v>126</v>
      </c>
      <c r="B21" s="190" t="s">
        <v>127</v>
      </c>
      <c r="C21" s="189"/>
      <c r="D21" s="189"/>
    </row>
    <row r="22" ht="18" customHeight="1" spans="1:4">
      <c r="A22" s="187" t="s">
        <v>128</v>
      </c>
      <c r="B22" s="188" t="s">
        <v>129</v>
      </c>
      <c r="C22" s="189">
        <f>SUM(C23:C29)</f>
        <v>27560</v>
      </c>
      <c r="D22" s="189">
        <f>SUM(D23:D29)</f>
        <v>0</v>
      </c>
    </row>
    <row r="23" ht="18" customHeight="1" spans="1:4">
      <c r="A23" s="187" t="s">
        <v>130</v>
      </c>
      <c r="B23" s="190" t="s">
        <v>131</v>
      </c>
      <c r="C23" s="189">
        <v>7291</v>
      </c>
      <c r="D23" s="189"/>
    </row>
    <row r="24" ht="18" customHeight="1" spans="1:4">
      <c r="A24" s="187" t="s">
        <v>132</v>
      </c>
      <c r="B24" s="190" t="s">
        <v>133</v>
      </c>
      <c r="C24" s="189">
        <v>8841</v>
      </c>
      <c r="D24" s="189"/>
    </row>
    <row r="25" ht="18" customHeight="1" spans="1:4">
      <c r="A25" s="187" t="s">
        <v>134</v>
      </c>
      <c r="B25" s="190" t="s">
        <v>135</v>
      </c>
      <c r="C25" s="189">
        <v>100</v>
      </c>
      <c r="D25" s="189"/>
    </row>
    <row r="26" ht="18" customHeight="1" spans="1:4">
      <c r="A26" s="187" t="s">
        <v>136</v>
      </c>
      <c r="B26" s="190" t="s">
        <v>137</v>
      </c>
      <c r="C26" s="189">
        <v>3253</v>
      </c>
      <c r="D26" s="189"/>
    </row>
    <row r="27" ht="18" customHeight="1" spans="1:4">
      <c r="A27" s="187" t="s">
        <v>138</v>
      </c>
      <c r="B27" s="190" t="s">
        <v>139</v>
      </c>
      <c r="C27" s="189">
        <v>761</v>
      </c>
      <c r="D27" s="189"/>
    </row>
    <row r="28" ht="18" customHeight="1" spans="1:4">
      <c r="A28" s="187" t="s">
        <v>140</v>
      </c>
      <c r="B28" s="190" t="s">
        <v>141</v>
      </c>
      <c r="C28" s="189">
        <v>7314</v>
      </c>
      <c r="D28" s="189"/>
    </row>
    <row r="29" ht="18" customHeight="1" spans="1:4">
      <c r="A29" s="187" t="s">
        <v>142</v>
      </c>
      <c r="B29" s="190" t="s">
        <v>143</v>
      </c>
      <c r="C29" s="189"/>
      <c r="D29" s="189"/>
    </row>
    <row r="30" ht="18" customHeight="1" spans="1:4">
      <c r="A30" s="187" t="s">
        <v>144</v>
      </c>
      <c r="B30" s="188" t="s">
        <v>145</v>
      </c>
      <c r="C30" s="189">
        <f>SUM(C31:C36)</f>
        <v>26377</v>
      </c>
      <c r="D30" s="189">
        <f>SUM(D31:D36)</f>
        <v>0</v>
      </c>
    </row>
    <row r="31" ht="18" customHeight="1" spans="1:4">
      <c r="A31" s="187" t="s">
        <v>146</v>
      </c>
      <c r="B31" s="190" t="s">
        <v>131</v>
      </c>
      <c r="C31" s="189">
        <v>8969</v>
      </c>
      <c r="D31" s="189">
        <v>0</v>
      </c>
    </row>
    <row r="32" ht="18" customHeight="1" spans="1:4">
      <c r="A32" s="187" t="s">
        <v>147</v>
      </c>
      <c r="B32" s="190" t="s">
        <v>133</v>
      </c>
      <c r="C32" s="189">
        <v>8191</v>
      </c>
      <c r="D32" s="189">
        <v>0</v>
      </c>
    </row>
    <row r="33" ht="18" customHeight="1" spans="1:4">
      <c r="A33" s="187" t="s">
        <v>148</v>
      </c>
      <c r="B33" s="190" t="s">
        <v>135</v>
      </c>
      <c r="C33" s="189">
        <v>0</v>
      </c>
      <c r="D33" s="189">
        <v>0</v>
      </c>
    </row>
    <row r="34" ht="18" customHeight="1" spans="1:4">
      <c r="A34" s="187" t="s">
        <v>149</v>
      </c>
      <c r="B34" s="190" t="s">
        <v>139</v>
      </c>
      <c r="C34" s="189">
        <v>582</v>
      </c>
      <c r="D34" s="189">
        <v>0</v>
      </c>
    </row>
    <row r="35" ht="18" customHeight="1" spans="1:4">
      <c r="A35" s="187" t="s">
        <v>150</v>
      </c>
      <c r="B35" s="190" t="s">
        <v>141</v>
      </c>
      <c r="C35" s="189">
        <v>8635</v>
      </c>
      <c r="D35" s="189">
        <v>0</v>
      </c>
    </row>
    <row r="36" ht="18" customHeight="1" spans="1:4">
      <c r="A36" s="187" t="s">
        <v>151</v>
      </c>
      <c r="B36" s="190" t="s">
        <v>143</v>
      </c>
      <c r="C36" s="189"/>
      <c r="D36" s="189">
        <v>0</v>
      </c>
    </row>
    <row r="37" ht="18" customHeight="1" spans="1:4">
      <c r="A37" s="187" t="s">
        <v>152</v>
      </c>
      <c r="B37" s="188" t="s">
        <v>153</v>
      </c>
      <c r="C37" s="189">
        <f>SUM(C38:C40)</f>
        <v>19007</v>
      </c>
      <c r="D37" s="189">
        <f>SUM(D38:D40)</f>
        <v>15946</v>
      </c>
    </row>
    <row r="38" ht="18" customHeight="1" spans="1:4">
      <c r="A38" s="187" t="s">
        <v>154</v>
      </c>
      <c r="B38" s="190" t="s">
        <v>155</v>
      </c>
      <c r="C38" s="189">
        <v>16764</v>
      </c>
      <c r="D38" s="189">
        <v>13703</v>
      </c>
    </row>
    <row r="39" ht="18" customHeight="1" spans="1:4">
      <c r="A39" s="187" t="s">
        <v>156</v>
      </c>
      <c r="B39" s="190" t="s">
        <v>157</v>
      </c>
      <c r="C39" s="189">
        <v>2243</v>
      </c>
      <c r="D39" s="189">
        <v>2243</v>
      </c>
    </row>
    <row r="40" ht="18" customHeight="1" spans="1:4">
      <c r="A40" s="187" t="s">
        <v>158</v>
      </c>
      <c r="B40" s="190" t="s">
        <v>159</v>
      </c>
      <c r="C40" s="189">
        <v>0</v>
      </c>
      <c r="D40" s="189">
        <v>0</v>
      </c>
    </row>
    <row r="41" ht="18" customHeight="1" spans="1:4">
      <c r="A41" s="187" t="s">
        <v>160</v>
      </c>
      <c r="B41" s="191" t="s">
        <v>161</v>
      </c>
      <c r="C41" s="189">
        <f>SUM(C42:C43)</f>
        <v>19369</v>
      </c>
      <c r="D41" s="189">
        <f>SUM(D42:D43)</f>
        <v>0</v>
      </c>
    </row>
    <row r="42" ht="18" customHeight="1" spans="1:4">
      <c r="A42" s="187" t="s">
        <v>162</v>
      </c>
      <c r="B42" s="187" t="s">
        <v>163</v>
      </c>
      <c r="C42" s="189">
        <v>10321</v>
      </c>
      <c r="D42" s="189">
        <v>0</v>
      </c>
    </row>
    <row r="43" ht="18" customHeight="1" spans="1:4">
      <c r="A43" s="187" t="s">
        <v>164</v>
      </c>
      <c r="B43" s="187" t="s">
        <v>165</v>
      </c>
      <c r="C43" s="189">
        <v>9048</v>
      </c>
      <c r="D43" s="189">
        <v>0</v>
      </c>
    </row>
    <row r="44" ht="18" customHeight="1" spans="1:4">
      <c r="A44" s="187" t="s">
        <v>166</v>
      </c>
      <c r="B44" s="191" t="s">
        <v>167</v>
      </c>
      <c r="C44" s="189">
        <f>SUM(C45:C47)</f>
        <v>596</v>
      </c>
      <c r="D44" s="189">
        <f>SUM(D45:D47)</f>
        <v>0</v>
      </c>
    </row>
    <row r="45" ht="18" customHeight="1" spans="1:4">
      <c r="A45" s="187" t="s">
        <v>168</v>
      </c>
      <c r="B45" s="187" t="s">
        <v>169</v>
      </c>
      <c r="C45" s="189">
        <v>337</v>
      </c>
      <c r="D45" s="189">
        <v>0</v>
      </c>
    </row>
    <row r="46" ht="18" customHeight="1" spans="1:4">
      <c r="A46" s="187" t="s">
        <v>170</v>
      </c>
      <c r="B46" s="187" t="s">
        <v>171</v>
      </c>
      <c r="C46" s="189">
        <v>259</v>
      </c>
      <c r="D46" s="189">
        <v>0</v>
      </c>
    </row>
    <row r="47" ht="18" customHeight="1" spans="1:4">
      <c r="A47" s="187" t="s">
        <v>172</v>
      </c>
      <c r="B47" s="187" t="s">
        <v>173</v>
      </c>
      <c r="C47" s="189"/>
      <c r="D47" s="189">
        <v>0</v>
      </c>
    </row>
    <row r="48" ht="18" customHeight="1" spans="1:4">
      <c r="A48" s="187" t="s">
        <v>174</v>
      </c>
      <c r="B48" s="191" t="s">
        <v>175</v>
      </c>
      <c r="C48" s="189">
        <f>SUM(C49:C52)</f>
        <v>0</v>
      </c>
      <c r="D48" s="189">
        <f>SUM(D49)</f>
        <v>0</v>
      </c>
    </row>
    <row r="49" ht="18" customHeight="1" spans="1:4">
      <c r="A49" s="192">
        <v>50803</v>
      </c>
      <c r="B49" s="187" t="s">
        <v>176</v>
      </c>
      <c r="C49" s="189">
        <v>0</v>
      </c>
      <c r="D49" s="189">
        <v>0</v>
      </c>
    </row>
    <row r="50" ht="18" customHeight="1" spans="1:4">
      <c r="A50" s="192">
        <v>50804</v>
      </c>
      <c r="B50" s="187" t="s">
        <v>177</v>
      </c>
      <c r="C50" s="189">
        <v>0</v>
      </c>
      <c r="D50" s="193"/>
    </row>
    <row r="51" ht="18" customHeight="1" spans="1:4">
      <c r="A51" s="192">
        <v>50805</v>
      </c>
      <c r="B51" s="187" t="s">
        <v>178</v>
      </c>
      <c r="C51" s="189">
        <v>0</v>
      </c>
      <c r="D51" s="193"/>
    </row>
    <row r="52" ht="18" customHeight="1" spans="1:4">
      <c r="A52" s="192">
        <v>50899</v>
      </c>
      <c r="B52" s="187" t="s">
        <v>179</v>
      </c>
      <c r="C52" s="189">
        <v>0</v>
      </c>
      <c r="D52" s="193"/>
    </row>
    <row r="53" ht="18" customHeight="1" spans="1:4">
      <c r="A53" s="187" t="s">
        <v>180</v>
      </c>
      <c r="B53" s="191" t="s">
        <v>181</v>
      </c>
      <c r="C53" s="189">
        <f>SUM(C54:C58)</f>
        <v>11515</v>
      </c>
      <c r="D53" s="189">
        <f>SUM(D54:D58)</f>
        <v>1862</v>
      </c>
    </row>
    <row r="54" ht="18" customHeight="1" spans="1:4">
      <c r="A54" s="187" t="s">
        <v>182</v>
      </c>
      <c r="B54" s="187" t="s">
        <v>183</v>
      </c>
      <c r="C54" s="189">
        <v>1527</v>
      </c>
      <c r="D54" s="189">
        <v>1527</v>
      </c>
    </row>
    <row r="55" ht="18" customHeight="1" spans="1:4">
      <c r="A55" s="187" t="s">
        <v>184</v>
      </c>
      <c r="B55" s="187" t="s">
        <v>185</v>
      </c>
      <c r="C55" s="189">
        <v>305</v>
      </c>
      <c r="D55" s="189">
        <v>305</v>
      </c>
    </row>
    <row r="56" ht="18" customHeight="1" spans="1:4">
      <c r="A56" s="187" t="s">
        <v>186</v>
      </c>
      <c r="B56" s="187" t="s">
        <v>187</v>
      </c>
      <c r="C56" s="189">
        <v>9653</v>
      </c>
      <c r="D56" s="189"/>
    </row>
    <row r="57" ht="18" customHeight="1" spans="1:4">
      <c r="A57" s="187" t="s">
        <v>188</v>
      </c>
      <c r="B57" s="187" t="s">
        <v>189</v>
      </c>
      <c r="C57" s="189">
        <v>30</v>
      </c>
      <c r="D57" s="189">
        <v>30</v>
      </c>
    </row>
    <row r="58" ht="18" customHeight="1" spans="1:4">
      <c r="A58" s="187" t="s">
        <v>190</v>
      </c>
      <c r="B58" s="187" t="s">
        <v>191</v>
      </c>
      <c r="C58" s="189"/>
      <c r="D58" s="189"/>
    </row>
    <row r="59" ht="18" customHeight="1" spans="1:4">
      <c r="A59" s="187" t="s">
        <v>192</v>
      </c>
      <c r="B59" s="191" t="s">
        <v>193</v>
      </c>
      <c r="C59" s="189">
        <f>SUM(C60:C62)</f>
        <v>1429</v>
      </c>
      <c r="D59" s="189">
        <f>SUM(D60:D62)</f>
        <v>1429</v>
      </c>
    </row>
    <row r="60" ht="18" customHeight="1" spans="1:4">
      <c r="A60" s="187" t="s">
        <v>194</v>
      </c>
      <c r="B60" s="187" t="s">
        <v>195</v>
      </c>
      <c r="C60" s="189">
        <v>1399</v>
      </c>
      <c r="D60" s="189">
        <v>1399</v>
      </c>
    </row>
    <row r="61" ht="18" customHeight="1" spans="1:4">
      <c r="A61" s="187" t="s">
        <v>196</v>
      </c>
      <c r="B61" s="190" t="s">
        <v>197</v>
      </c>
      <c r="C61" s="194">
        <v>0</v>
      </c>
      <c r="D61" s="194">
        <v>0</v>
      </c>
    </row>
    <row r="62" ht="18" customHeight="1" spans="1:4">
      <c r="A62" s="192">
        <v>51004</v>
      </c>
      <c r="B62" s="190" t="s">
        <v>198</v>
      </c>
      <c r="C62" s="194">
        <v>30</v>
      </c>
      <c r="D62" s="194">
        <v>30</v>
      </c>
    </row>
    <row r="63" ht="18" customHeight="1" spans="1:4">
      <c r="A63" s="187" t="s">
        <v>199</v>
      </c>
      <c r="B63" s="188" t="s">
        <v>200</v>
      </c>
      <c r="C63" s="189">
        <f>SUM(C64:C67)</f>
        <v>5050</v>
      </c>
      <c r="D63" s="193"/>
    </row>
    <row r="64" ht="18" customHeight="1" spans="1:4">
      <c r="A64" s="187" t="s">
        <v>201</v>
      </c>
      <c r="B64" s="190" t="s">
        <v>202</v>
      </c>
      <c r="C64" s="195">
        <v>4310</v>
      </c>
      <c r="D64" s="193"/>
    </row>
    <row r="65" ht="18" customHeight="1" spans="1:4">
      <c r="A65" s="187" t="s">
        <v>203</v>
      </c>
      <c r="B65" s="190" t="s">
        <v>204</v>
      </c>
      <c r="C65" s="189">
        <v>730</v>
      </c>
      <c r="D65" s="193"/>
    </row>
    <row r="66" ht="18" customHeight="1" spans="1:4">
      <c r="A66" s="187" t="s">
        <v>205</v>
      </c>
      <c r="B66" s="190" t="s">
        <v>206</v>
      </c>
      <c r="C66" s="189">
        <v>10</v>
      </c>
      <c r="D66" s="193"/>
    </row>
    <row r="67" ht="18" customHeight="1" spans="1:4">
      <c r="A67" s="187" t="s">
        <v>207</v>
      </c>
      <c r="B67" s="190" t="s">
        <v>208</v>
      </c>
      <c r="C67" s="189">
        <v>0</v>
      </c>
      <c r="D67" s="193"/>
    </row>
    <row r="68" ht="18" customHeight="1" spans="1:4">
      <c r="A68" s="187" t="s">
        <v>209</v>
      </c>
      <c r="B68" s="188" t="s">
        <v>210</v>
      </c>
      <c r="C68" s="189">
        <f>SUM(C69:C73)</f>
        <v>0</v>
      </c>
      <c r="D68" s="195">
        <f>SUM(D69:D73)</f>
        <v>0</v>
      </c>
    </row>
    <row r="69" ht="18" customHeight="1" spans="1:4">
      <c r="A69" s="187" t="s">
        <v>211</v>
      </c>
      <c r="B69" s="190" t="s">
        <v>212</v>
      </c>
      <c r="C69" s="189">
        <v>0</v>
      </c>
      <c r="D69" s="195">
        <v>0</v>
      </c>
    </row>
    <row r="70" ht="18" customHeight="1" spans="1:4">
      <c r="A70" s="187" t="s">
        <v>213</v>
      </c>
      <c r="B70" s="190" t="s">
        <v>214</v>
      </c>
      <c r="C70" s="194">
        <v>0</v>
      </c>
      <c r="D70" s="194">
        <v>0</v>
      </c>
    </row>
    <row r="71" ht="18" customHeight="1" spans="1:4">
      <c r="A71" s="192">
        <v>59909</v>
      </c>
      <c r="B71" s="190" t="s">
        <v>215</v>
      </c>
      <c r="C71" s="189">
        <v>0</v>
      </c>
      <c r="D71" s="194">
        <v>0</v>
      </c>
    </row>
    <row r="72" ht="18" customHeight="1" spans="1:4">
      <c r="A72" s="192">
        <v>59910</v>
      </c>
      <c r="B72" s="190" t="s">
        <v>216</v>
      </c>
      <c r="C72" s="195">
        <v>0</v>
      </c>
      <c r="D72" s="194">
        <v>0</v>
      </c>
    </row>
    <row r="73" ht="18" customHeight="1" spans="1:4">
      <c r="A73" s="187" t="s">
        <v>217</v>
      </c>
      <c r="B73" s="190" t="s">
        <v>218</v>
      </c>
      <c r="C73" s="189"/>
      <c r="D73" s="189">
        <v>0</v>
      </c>
    </row>
  </sheetData>
  <mergeCells count="1">
    <mergeCell ref="A2:D2"/>
  </mergeCells>
  <printOptions horizontalCentered="1"/>
  <pageMargins left="0.747916666666667" right="0.751388888888889" top="0.550694444444444" bottom="0.629861111111111" header="0" footer="0.354166666666667"/>
  <pageSetup paperSize="9" firstPageNumber="22" fitToHeight="0" orientation="landscape" useFirstPageNumber="1" horizontalDpi="600"/>
  <headerFooter alignWithMargins="0" scaleWithDoc="0">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5"/>
  <sheetViews>
    <sheetView zoomScale="80" zoomScaleNormal="80" topLeftCell="A64" workbookViewId="0">
      <selection activeCell="D75" sqref="D75"/>
    </sheetView>
  </sheetViews>
  <sheetFormatPr defaultColWidth="21" defaultRowHeight="14.25" outlineLevelCol="7"/>
  <cols>
    <col min="1" max="1" width="46.25" style="157" customWidth="1"/>
    <col min="2" max="2" width="17.4916666666667" style="157" customWidth="1"/>
    <col min="3" max="3" width="9.875" style="157" customWidth="1"/>
    <col min="4" max="4" width="11.25" style="157" customWidth="1"/>
    <col min="5" max="5" width="35.25" style="157" customWidth="1"/>
    <col min="6" max="6" width="21.375" style="160" customWidth="1"/>
    <col min="7" max="7" width="11.375" style="157" customWidth="1"/>
    <col min="8" max="16384" width="21" style="157"/>
  </cols>
  <sheetData>
    <row r="1" s="157" customFormat="1" ht="18" customHeight="1" spans="1:8">
      <c r="A1" s="157" t="s">
        <v>622</v>
      </c>
      <c r="B1" s="161"/>
      <c r="F1" s="160"/>
    </row>
    <row r="2" s="158" customFormat="1" ht="26.1" customHeight="1" spans="1:8">
      <c r="A2" s="162" t="s">
        <v>623</v>
      </c>
      <c r="B2" s="162"/>
      <c r="C2" s="162"/>
      <c r="D2" s="162"/>
      <c r="E2" s="162"/>
      <c r="F2" s="162"/>
      <c r="G2" s="162"/>
      <c r="H2" s="162"/>
    </row>
    <row r="3" s="157" customFormat="1" ht="20.25" customHeight="1" spans="1:8">
      <c r="A3" s="161"/>
      <c r="B3" s="161"/>
      <c r="F3" s="160"/>
      <c r="G3" s="163" t="s">
        <v>28</v>
      </c>
      <c r="H3" s="163"/>
    </row>
    <row r="4" s="159" customFormat="1" ht="31.5" customHeight="1" spans="1:8">
      <c r="A4" s="164" t="s">
        <v>624</v>
      </c>
      <c r="B4" s="165"/>
      <c r="C4" s="165"/>
      <c r="D4" s="166"/>
      <c r="E4" s="164" t="s">
        <v>625</v>
      </c>
      <c r="F4" s="165"/>
      <c r="G4" s="165"/>
      <c r="H4" s="166"/>
    </row>
    <row r="5" s="159" customFormat="1" ht="35.25" customHeight="1" spans="1:8">
      <c r="A5" s="167" t="s">
        <v>221</v>
      </c>
      <c r="B5" s="168" t="s">
        <v>601</v>
      </c>
      <c r="C5" s="168" t="s">
        <v>603</v>
      </c>
      <c r="D5" s="168" t="s">
        <v>32</v>
      </c>
      <c r="E5" s="169" t="s">
        <v>221</v>
      </c>
      <c r="F5" s="168" t="s">
        <v>601</v>
      </c>
      <c r="G5" s="168" t="s">
        <v>603</v>
      </c>
      <c r="H5" s="168" t="s">
        <v>32</v>
      </c>
    </row>
    <row r="6" s="159" customFormat="1" ht="26.5" customHeight="1" spans="1:8">
      <c r="A6" s="170" t="s">
        <v>626</v>
      </c>
      <c r="B6" s="171">
        <v>36230</v>
      </c>
      <c r="C6" s="171">
        <v>38520</v>
      </c>
      <c r="D6" s="172">
        <f t="shared" ref="D6:D12" si="0">(C6-B6)/B6</f>
        <v>0.0632072867789125</v>
      </c>
      <c r="E6" s="170" t="s">
        <v>627</v>
      </c>
      <c r="F6" s="173">
        <v>174607</v>
      </c>
      <c r="G6" s="173">
        <v>185671</v>
      </c>
      <c r="H6" s="172">
        <f t="shared" ref="H6:H8" si="1">(G6-F6)/F6</f>
        <v>0.0633651571815563</v>
      </c>
    </row>
    <row r="7" s="159" customFormat="1" ht="26.5" customHeight="1" spans="1:8">
      <c r="A7" s="174" t="s">
        <v>628</v>
      </c>
      <c r="B7" s="171">
        <f>B8+B74+B75+B79+B80+B81+B82</f>
        <v>145889</v>
      </c>
      <c r="C7" s="171">
        <f>C8+C74+C75+C79+C80+C81+C82</f>
        <v>158625</v>
      </c>
      <c r="D7" s="172">
        <f t="shared" si="0"/>
        <v>0.0872992480584554</v>
      </c>
      <c r="E7" s="174" t="s">
        <v>629</v>
      </c>
      <c r="F7" s="173">
        <f>F10</f>
        <v>7154</v>
      </c>
      <c r="G7" s="173">
        <f>G10</f>
        <v>7154</v>
      </c>
      <c r="H7" s="172">
        <f t="shared" si="1"/>
        <v>0</v>
      </c>
    </row>
    <row r="8" s="159" customFormat="1" ht="26.5" customHeight="1" spans="1:8">
      <c r="A8" s="175" t="s">
        <v>630</v>
      </c>
      <c r="B8" s="171">
        <f>B9+B16+B51</f>
        <v>111276</v>
      </c>
      <c r="C8" s="171">
        <f>C9+C16+C51</f>
        <v>118723</v>
      </c>
      <c r="D8" s="172">
        <f t="shared" si="0"/>
        <v>0.0669236852510874</v>
      </c>
      <c r="E8" s="175" t="s">
        <v>631</v>
      </c>
      <c r="F8" s="173">
        <f>F9+F10</f>
        <v>7154</v>
      </c>
      <c r="G8" s="173">
        <f>G9+G10</f>
        <v>7154</v>
      </c>
      <c r="H8" s="172">
        <f t="shared" si="1"/>
        <v>0</v>
      </c>
    </row>
    <row r="9" s="159" customFormat="1" ht="26.5" customHeight="1" spans="1:8">
      <c r="A9" s="175" t="s">
        <v>632</v>
      </c>
      <c r="B9" s="171">
        <f>SUM(B10:B15)</f>
        <v>1207</v>
      </c>
      <c r="C9" s="171">
        <f>SUM(C10:C15)</f>
        <v>1207</v>
      </c>
      <c r="D9" s="172">
        <f t="shared" si="0"/>
        <v>0</v>
      </c>
      <c r="E9" s="175" t="s">
        <v>633</v>
      </c>
      <c r="F9" s="173"/>
      <c r="G9" s="173"/>
      <c r="H9" s="172"/>
    </row>
    <row r="10" s="159" customFormat="1" ht="26.5" customHeight="1" spans="1:8">
      <c r="A10" s="171" t="s">
        <v>634</v>
      </c>
      <c r="B10" s="173">
        <v>247</v>
      </c>
      <c r="C10" s="173">
        <v>247</v>
      </c>
      <c r="D10" s="172">
        <f t="shared" si="0"/>
        <v>0</v>
      </c>
      <c r="E10" s="175" t="s">
        <v>635</v>
      </c>
      <c r="F10" s="173">
        <v>7154</v>
      </c>
      <c r="G10" s="173">
        <v>7154</v>
      </c>
      <c r="H10" s="172">
        <f>(G10-F10)/F10</f>
        <v>0</v>
      </c>
    </row>
    <row r="11" s="159" customFormat="1" ht="26.5" customHeight="1" spans="1:8">
      <c r="A11" s="171" t="s">
        <v>636</v>
      </c>
      <c r="B11" s="173">
        <v>10</v>
      </c>
      <c r="C11" s="173">
        <v>10</v>
      </c>
      <c r="D11" s="172">
        <f t="shared" si="0"/>
        <v>0</v>
      </c>
      <c r="E11" s="175"/>
      <c r="F11" s="173"/>
      <c r="G11" s="173"/>
      <c r="H11" s="172"/>
    </row>
    <row r="12" s="159" customFormat="1" ht="26.5" customHeight="1" spans="1:8">
      <c r="A12" s="171" t="s">
        <v>637</v>
      </c>
      <c r="B12" s="173">
        <v>333</v>
      </c>
      <c r="C12" s="173">
        <v>333</v>
      </c>
      <c r="D12" s="172">
        <f t="shared" si="0"/>
        <v>0</v>
      </c>
      <c r="E12" s="175"/>
      <c r="F12" s="173"/>
      <c r="G12" s="173"/>
      <c r="H12" s="172"/>
    </row>
    <row r="13" s="159" customFormat="1" ht="26.5" customHeight="1" spans="1:8">
      <c r="A13" s="171" t="s">
        <v>638</v>
      </c>
      <c r="B13" s="173"/>
      <c r="C13" s="173"/>
      <c r="D13" s="172"/>
      <c r="E13" s="175"/>
      <c r="F13" s="173"/>
      <c r="G13" s="173"/>
      <c r="H13" s="172"/>
    </row>
    <row r="14" s="159" customFormat="1" ht="26.5" customHeight="1" spans="1:8">
      <c r="A14" s="171" t="s">
        <v>639</v>
      </c>
      <c r="B14" s="173">
        <v>617</v>
      </c>
      <c r="C14" s="173">
        <v>617</v>
      </c>
      <c r="D14" s="172">
        <f t="shared" ref="D14:D20" si="2">(C14-B14)/B14</f>
        <v>0</v>
      </c>
      <c r="E14" s="175"/>
      <c r="F14" s="173"/>
      <c r="G14" s="173"/>
      <c r="H14" s="172"/>
    </row>
    <row r="15" s="159" customFormat="1" ht="26.5" customHeight="1" spans="1:8">
      <c r="A15" s="171" t="s">
        <v>640</v>
      </c>
      <c r="B15" s="173"/>
      <c r="C15" s="173"/>
      <c r="D15" s="172"/>
      <c r="E15" s="175"/>
      <c r="F15" s="173"/>
      <c r="G15" s="173"/>
      <c r="H15" s="172"/>
    </row>
    <row r="16" s="159" customFormat="1" ht="26.5" customHeight="1" spans="1:8">
      <c r="A16" s="171" t="s">
        <v>641</v>
      </c>
      <c r="B16" s="171">
        <f>SUM(B17:B50)</f>
        <v>109822</v>
      </c>
      <c r="C16" s="171">
        <f>SUM(C17:C50)</f>
        <v>116992</v>
      </c>
      <c r="D16" s="172">
        <f t="shared" si="2"/>
        <v>0.0652874651709129</v>
      </c>
      <c r="E16" s="175" t="s">
        <v>25</v>
      </c>
      <c r="F16" s="173"/>
      <c r="G16" s="173"/>
      <c r="H16" s="172"/>
    </row>
    <row r="17" s="159" customFormat="1" ht="26.5" customHeight="1" spans="1:8">
      <c r="A17" s="171" t="s">
        <v>642</v>
      </c>
      <c r="B17" s="173"/>
      <c r="C17" s="173"/>
      <c r="D17" s="172"/>
      <c r="E17" s="175" t="s">
        <v>25</v>
      </c>
      <c r="F17" s="173"/>
      <c r="G17" s="173"/>
      <c r="H17" s="172"/>
    </row>
    <row r="18" s="159" customFormat="1" ht="26.5" customHeight="1" spans="1:8">
      <c r="A18" s="173" t="s">
        <v>643</v>
      </c>
      <c r="B18" s="173">
        <v>19084</v>
      </c>
      <c r="C18" s="173">
        <v>19227</v>
      </c>
      <c r="D18" s="172">
        <f t="shared" si="2"/>
        <v>0.00749318801089918</v>
      </c>
      <c r="E18" s="175" t="s">
        <v>25</v>
      </c>
      <c r="F18" s="173"/>
      <c r="G18" s="173"/>
      <c r="H18" s="172"/>
    </row>
    <row r="19" s="159" customFormat="1" ht="26.5" customHeight="1" spans="1:8">
      <c r="A19" s="176" t="s">
        <v>644</v>
      </c>
      <c r="B19" s="173">
        <v>8080</v>
      </c>
      <c r="C19" s="173">
        <v>8080</v>
      </c>
      <c r="D19" s="172">
        <f t="shared" si="2"/>
        <v>0</v>
      </c>
      <c r="E19" s="175" t="s">
        <v>25</v>
      </c>
      <c r="F19" s="173"/>
      <c r="G19" s="173"/>
      <c r="H19" s="172"/>
    </row>
    <row r="20" s="159" customFormat="1" ht="26.5" customHeight="1" spans="1:8">
      <c r="A20" s="176" t="s">
        <v>645</v>
      </c>
      <c r="B20" s="173">
        <v>331</v>
      </c>
      <c r="C20" s="173">
        <v>429</v>
      </c>
      <c r="D20" s="172">
        <f t="shared" si="2"/>
        <v>0.29607250755287</v>
      </c>
      <c r="E20" s="175" t="s">
        <v>25</v>
      </c>
      <c r="F20" s="173"/>
      <c r="G20" s="173"/>
      <c r="H20" s="172"/>
    </row>
    <row r="21" s="159" customFormat="1" ht="26.5" customHeight="1" spans="1:8">
      <c r="A21" s="176" t="s">
        <v>646</v>
      </c>
      <c r="B21" s="173"/>
      <c r="C21" s="173"/>
      <c r="D21" s="172"/>
      <c r="E21" s="175" t="s">
        <v>25</v>
      </c>
      <c r="F21" s="173"/>
      <c r="G21" s="173"/>
      <c r="H21" s="172"/>
    </row>
    <row r="22" s="159" customFormat="1" ht="26.5" customHeight="1" spans="1:8">
      <c r="A22" s="176" t="s">
        <v>647</v>
      </c>
      <c r="B22" s="173">
        <v>587</v>
      </c>
      <c r="C22" s="173">
        <v>587</v>
      </c>
      <c r="D22" s="172">
        <f t="shared" ref="D22:D25" si="3">(C22-B22)/B22</f>
        <v>0</v>
      </c>
      <c r="E22" s="175" t="s">
        <v>25</v>
      </c>
      <c r="F22" s="173"/>
      <c r="G22" s="173"/>
      <c r="H22" s="172"/>
    </row>
    <row r="23" s="159" customFormat="1" ht="26.5" customHeight="1" spans="1:8">
      <c r="A23" s="176" t="s">
        <v>648</v>
      </c>
      <c r="B23" s="173"/>
      <c r="C23" s="173"/>
      <c r="D23" s="172"/>
      <c r="E23" s="175" t="s">
        <v>25</v>
      </c>
      <c r="F23" s="173"/>
      <c r="G23" s="173"/>
      <c r="H23" s="172"/>
    </row>
    <row r="24" s="159" customFormat="1" ht="26.5" customHeight="1" spans="1:8">
      <c r="A24" s="176" t="s">
        <v>649</v>
      </c>
      <c r="B24" s="173">
        <v>12513</v>
      </c>
      <c r="C24" s="173">
        <v>15192</v>
      </c>
      <c r="D24" s="172">
        <f t="shared" si="3"/>
        <v>0.214097338767682</v>
      </c>
      <c r="E24" s="176" t="s">
        <v>25</v>
      </c>
      <c r="F24" s="173"/>
      <c r="G24" s="173"/>
      <c r="H24" s="172"/>
    </row>
    <row r="25" s="159" customFormat="1" ht="26.5" customHeight="1" spans="1:8">
      <c r="A25" s="176" t="s">
        <v>650</v>
      </c>
      <c r="B25" s="173">
        <v>12561</v>
      </c>
      <c r="C25" s="173">
        <v>12595</v>
      </c>
      <c r="D25" s="172">
        <f t="shared" si="3"/>
        <v>0.00270679086060027</v>
      </c>
      <c r="E25" s="173" t="s">
        <v>25</v>
      </c>
      <c r="F25" s="173"/>
      <c r="G25" s="173"/>
      <c r="H25" s="172"/>
    </row>
    <row r="26" s="159" customFormat="1" ht="26.5" customHeight="1" spans="1:8">
      <c r="A26" s="176" t="s">
        <v>651</v>
      </c>
      <c r="B26" s="173"/>
      <c r="C26" s="173"/>
      <c r="D26" s="172"/>
      <c r="E26" s="176" t="s">
        <v>25</v>
      </c>
      <c r="F26" s="173"/>
      <c r="G26" s="173"/>
      <c r="H26" s="172"/>
    </row>
    <row r="27" s="159" customFormat="1" ht="26.5" customHeight="1" spans="1:8">
      <c r="A27" s="176" t="s">
        <v>652</v>
      </c>
      <c r="B27" s="173">
        <v>18445</v>
      </c>
      <c r="C27" s="173">
        <v>18445</v>
      </c>
      <c r="D27" s="172">
        <f>(C27-B27)/B27</f>
        <v>0</v>
      </c>
      <c r="E27" s="176" t="s">
        <v>25</v>
      </c>
      <c r="F27" s="173"/>
      <c r="G27" s="173"/>
      <c r="H27" s="172"/>
    </row>
    <row r="28" s="159" customFormat="1" ht="26.5" customHeight="1" spans="1:8">
      <c r="A28" s="176" t="s">
        <v>653</v>
      </c>
      <c r="B28" s="173"/>
      <c r="C28" s="173"/>
      <c r="D28" s="172"/>
      <c r="E28" s="176" t="s">
        <v>25</v>
      </c>
      <c r="F28" s="173"/>
      <c r="G28" s="173"/>
      <c r="H28" s="172"/>
    </row>
    <row r="29" s="159" customFormat="1" ht="26.5" customHeight="1" spans="1:8">
      <c r="A29" s="176" t="s">
        <v>654</v>
      </c>
      <c r="B29" s="173"/>
      <c r="C29" s="173">
        <v>2261</v>
      </c>
      <c r="D29" s="172"/>
      <c r="E29" s="176" t="s">
        <v>25</v>
      </c>
      <c r="F29" s="173"/>
      <c r="G29" s="173"/>
      <c r="H29" s="172"/>
    </row>
    <row r="30" s="159" customFormat="1" ht="26.5" customHeight="1" spans="1:8">
      <c r="A30" s="177" t="s">
        <v>655</v>
      </c>
      <c r="B30" s="176">
        <v>2</v>
      </c>
      <c r="C30" s="176"/>
      <c r="D30" s="172"/>
      <c r="E30" s="176" t="s">
        <v>25</v>
      </c>
      <c r="F30" s="173"/>
      <c r="G30" s="173"/>
      <c r="H30" s="172"/>
    </row>
    <row r="31" s="159" customFormat="1" ht="26.5" customHeight="1" spans="1:8">
      <c r="A31" s="177" t="s">
        <v>656</v>
      </c>
      <c r="B31" s="173"/>
      <c r="C31" s="173"/>
      <c r="D31" s="172"/>
      <c r="E31" s="176" t="s">
        <v>25</v>
      </c>
      <c r="F31" s="173"/>
      <c r="G31" s="173"/>
      <c r="H31" s="172"/>
    </row>
    <row r="32" s="159" customFormat="1" ht="26.5" customHeight="1" spans="1:8">
      <c r="A32" s="177" t="s">
        <v>657</v>
      </c>
      <c r="B32" s="173"/>
      <c r="C32" s="173"/>
      <c r="D32" s="172"/>
      <c r="E32" s="176" t="s">
        <v>25</v>
      </c>
      <c r="F32" s="173"/>
      <c r="G32" s="173"/>
      <c r="H32" s="172"/>
    </row>
    <row r="33" s="159" customFormat="1" ht="26.5" customHeight="1" spans="1:8">
      <c r="A33" s="177" t="s">
        <v>658</v>
      </c>
      <c r="B33" s="173">
        <v>409</v>
      </c>
      <c r="C33" s="173"/>
      <c r="D33" s="172"/>
      <c r="E33" s="176" t="s">
        <v>25</v>
      </c>
      <c r="F33" s="173"/>
      <c r="G33" s="173"/>
      <c r="H33" s="172"/>
    </row>
    <row r="34" s="159" customFormat="1" ht="26.5" customHeight="1" spans="1:8">
      <c r="A34" s="177" t="s">
        <v>659</v>
      </c>
      <c r="B34" s="173"/>
      <c r="C34" s="173">
        <v>665</v>
      </c>
      <c r="D34" s="172"/>
      <c r="E34" s="175" t="s">
        <v>25</v>
      </c>
      <c r="F34" s="173"/>
      <c r="G34" s="173"/>
      <c r="H34" s="172"/>
    </row>
    <row r="35" s="159" customFormat="1" ht="26.5" customHeight="1" spans="1:8">
      <c r="A35" s="177" t="s">
        <v>660</v>
      </c>
      <c r="B35" s="173">
        <v>54</v>
      </c>
      <c r="C35" s="173"/>
      <c r="D35" s="172"/>
      <c r="E35" s="175" t="s">
        <v>25</v>
      </c>
      <c r="F35" s="173"/>
      <c r="G35" s="173"/>
      <c r="H35" s="172"/>
    </row>
    <row r="36" s="159" customFormat="1" ht="26.5" customHeight="1" spans="1:8">
      <c r="A36" s="177" t="s">
        <v>661</v>
      </c>
      <c r="B36" s="173">
        <v>203</v>
      </c>
      <c r="C36" s="173">
        <v>788</v>
      </c>
      <c r="D36" s="172">
        <f t="shared" ref="D34:D38" si="4">(C36-B36)/B36</f>
        <v>2.88177339901478</v>
      </c>
      <c r="E36" s="175" t="s">
        <v>25</v>
      </c>
      <c r="F36" s="173"/>
      <c r="G36" s="173"/>
      <c r="H36" s="172"/>
    </row>
    <row r="37" s="159" customFormat="1" ht="26.5" customHeight="1" spans="1:8">
      <c r="A37" s="177" t="s">
        <v>662</v>
      </c>
      <c r="B37" s="173">
        <v>31</v>
      </c>
      <c r="C37" s="173">
        <v>3966</v>
      </c>
      <c r="D37" s="172">
        <f t="shared" si="4"/>
        <v>126.935483870968</v>
      </c>
      <c r="E37" s="175" t="s">
        <v>25</v>
      </c>
      <c r="F37" s="173"/>
      <c r="G37" s="173"/>
      <c r="H37" s="172"/>
    </row>
    <row r="38" s="159" customFormat="1" ht="26.5" customHeight="1" spans="1:8">
      <c r="A38" s="177" t="s">
        <v>663</v>
      </c>
      <c r="B38" s="173"/>
      <c r="C38" s="173">
        <v>418</v>
      </c>
      <c r="D38" s="172"/>
      <c r="E38" s="175" t="s">
        <v>25</v>
      </c>
      <c r="F38" s="173"/>
      <c r="G38" s="173"/>
      <c r="H38" s="172"/>
    </row>
    <row r="39" s="159" customFormat="1" ht="26.5" customHeight="1" spans="1:8">
      <c r="A39" s="177" t="s">
        <v>664</v>
      </c>
      <c r="B39" s="173">
        <v>2174</v>
      </c>
      <c r="C39" s="173">
        <v>133</v>
      </c>
      <c r="D39" s="172">
        <f>(C39-B39)/B39</f>
        <v>-0.938822447102116</v>
      </c>
      <c r="E39" s="175" t="s">
        <v>25</v>
      </c>
      <c r="F39" s="173"/>
      <c r="G39" s="173"/>
      <c r="H39" s="172"/>
    </row>
    <row r="40" s="159" customFormat="1" ht="26.5" customHeight="1" spans="1:8">
      <c r="A40" s="177" t="s">
        <v>665</v>
      </c>
      <c r="B40" s="173"/>
      <c r="C40" s="173"/>
      <c r="D40" s="172"/>
      <c r="E40" s="175" t="s">
        <v>25</v>
      </c>
      <c r="F40" s="173"/>
      <c r="G40" s="173"/>
      <c r="H40" s="172"/>
    </row>
    <row r="41" s="159" customFormat="1" ht="26.5" customHeight="1" spans="1:8">
      <c r="A41" s="177" t="s">
        <v>666</v>
      </c>
      <c r="B41" s="173">
        <v>35173</v>
      </c>
      <c r="C41" s="173">
        <v>34206</v>
      </c>
      <c r="D41" s="172">
        <f>(C41-B41)/B41</f>
        <v>-0.0274926790435846</v>
      </c>
      <c r="E41" s="175" t="s">
        <v>25</v>
      </c>
      <c r="F41" s="173"/>
      <c r="G41" s="173"/>
      <c r="H41" s="172"/>
    </row>
    <row r="42" s="159" customFormat="1" ht="26.5" customHeight="1" spans="1:8">
      <c r="A42" s="177" t="s">
        <v>667</v>
      </c>
      <c r="B42" s="173"/>
      <c r="C42" s="173"/>
      <c r="D42" s="172"/>
      <c r="E42" s="175" t="s">
        <v>25</v>
      </c>
      <c r="F42" s="173"/>
      <c r="G42" s="173"/>
      <c r="H42" s="172"/>
    </row>
    <row r="43" s="159" customFormat="1" ht="26.5" customHeight="1" spans="1:8">
      <c r="A43" s="177" t="s">
        <v>668</v>
      </c>
      <c r="B43" s="173"/>
      <c r="C43" s="173"/>
      <c r="D43" s="172"/>
      <c r="E43" s="175" t="s">
        <v>25</v>
      </c>
      <c r="F43" s="173"/>
      <c r="G43" s="173"/>
      <c r="H43" s="172"/>
    </row>
    <row r="44" s="159" customFormat="1" ht="26.5" customHeight="1" spans="1:8">
      <c r="A44" s="177" t="s">
        <v>669</v>
      </c>
      <c r="B44" s="173"/>
      <c r="C44" s="173"/>
      <c r="D44" s="172"/>
      <c r="E44" s="175" t="s">
        <v>25</v>
      </c>
      <c r="F44" s="173"/>
      <c r="G44" s="173"/>
      <c r="H44" s="172"/>
    </row>
    <row r="45" s="159" customFormat="1" ht="26.5" customHeight="1" spans="1:8">
      <c r="A45" s="177" t="s">
        <v>670</v>
      </c>
      <c r="B45" s="173"/>
      <c r="C45" s="173"/>
      <c r="D45" s="172"/>
      <c r="E45" s="175" t="s">
        <v>25</v>
      </c>
      <c r="F45" s="173"/>
      <c r="G45" s="173"/>
      <c r="H45" s="172"/>
    </row>
    <row r="46" s="159" customFormat="1" ht="26.5" customHeight="1" spans="1:8">
      <c r="A46" s="177" t="s">
        <v>671</v>
      </c>
      <c r="B46" s="173"/>
      <c r="C46" s="173"/>
      <c r="D46" s="172"/>
      <c r="E46" s="175" t="s">
        <v>25</v>
      </c>
      <c r="F46" s="173"/>
      <c r="G46" s="173"/>
      <c r="H46" s="172"/>
    </row>
    <row r="47" s="159" customFormat="1" ht="26.5" customHeight="1" spans="1:8">
      <c r="A47" s="177" t="s">
        <v>672</v>
      </c>
      <c r="B47" s="173">
        <v>175</v>
      </c>
      <c r="C47" s="173"/>
      <c r="D47" s="172"/>
      <c r="E47" s="175" t="s">
        <v>25</v>
      </c>
      <c r="F47" s="173"/>
      <c r="G47" s="173"/>
      <c r="H47" s="172"/>
    </row>
    <row r="48" s="159" customFormat="1" ht="26.5" customHeight="1" spans="1:8">
      <c r="A48" s="177" t="s">
        <v>673</v>
      </c>
      <c r="B48" s="173"/>
      <c r="C48" s="173"/>
      <c r="D48" s="172"/>
      <c r="E48" s="176" t="s">
        <v>25</v>
      </c>
      <c r="F48" s="173"/>
      <c r="G48" s="173"/>
      <c r="H48" s="172"/>
    </row>
    <row r="49" s="159" customFormat="1" ht="26.5" customHeight="1" spans="1:8">
      <c r="A49" s="177" t="s">
        <v>674</v>
      </c>
      <c r="B49" s="173"/>
      <c r="C49" s="173"/>
      <c r="D49" s="172"/>
      <c r="E49" s="176" t="s">
        <v>25</v>
      </c>
      <c r="F49" s="173"/>
      <c r="G49" s="173"/>
      <c r="H49" s="172"/>
    </row>
    <row r="50" s="159" customFormat="1" ht="26.5" customHeight="1" spans="1:8">
      <c r="A50" s="176" t="s">
        <v>675</v>
      </c>
      <c r="B50" s="173"/>
      <c r="C50" s="173"/>
      <c r="D50" s="172"/>
      <c r="E50" s="176" t="s">
        <v>25</v>
      </c>
      <c r="F50" s="173"/>
      <c r="G50" s="173"/>
      <c r="H50" s="172"/>
    </row>
    <row r="51" s="159" customFormat="1" ht="26.5" customHeight="1" spans="1:8">
      <c r="A51" s="176" t="s">
        <v>676</v>
      </c>
      <c r="B51" s="173">
        <v>247</v>
      </c>
      <c r="C51" s="173">
        <f>SUM(C52:C71)</f>
        <v>524</v>
      </c>
      <c r="D51" s="172">
        <f t="shared" ref="D50:D52" si="5">(C51-B51)/B51</f>
        <v>1.12145748987854</v>
      </c>
      <c r="E51" s="176" t="s">
        <v>25</v>
      </c>
      <c r="F51" s="173"/>
      <c r="G51" s="173"/>
      <c r="H51" s="172"/>
    </row>
    <row r="52" s="159" customFormat="1" ht="26.5" customHeight="1" spans="1:8">
      <c r="A52" s="176" t="s">
        <v>677</v>
      </c>
      <c r="B52" s="173"/>
      <c r="C52" s="173"/>
      <c r="D52" s="172"/>
      <c r="E52" s="176" t="s">
        <v>25</v>
      </c>
      <c r="F52" s="173"/>
      <c r="G52" s="173"/>
      <c r="H52" s="172"/>
    </row>
    <row r="53" s="159" customFormat="1" ht="26.5" customHeight="1" spans="1:8">
      <c r="A53" s="176" t="s">
        <v>678</v>
      </c>
      <c r="B53" s="173"/>
      <c r="C53" s="173"/>
      <c r="D53" s="172"/>
      <c r="E53" s="176"/>
      <c r="F53" s="173"/>
      <c r="G53" s="173"/>
      <c r="H53" s="172"/>
    </row>
    <row r="54" s="159" customFormat="1" ht="26.5" customHeight="1" spans="1:8">
      <c r="A54" s="176" t="s">
        <v>679</v>
      </c>
      <c r="B54" s="173"/>
      <c r="C54" s="173"/>
      <c r="D54" s="172"/>
      <c r="E54" s="176"/>
      <c r="F54" s="173"/>
      <c r="G54" s="173"/>
      <c r="H54" s="172"/>
    </row>
    <row r="55" s="159" customFormat="1" ht="26.5" customHeight="1" spans="1:8">
      <c r="A55" s="176" t="s">
        <v>680</v>
      </c>
      <c r="B55" s="173"/>
      <c r="C55" s="173"/>
      <c r="D55" s="172"/>
      <c r="E55" s="176"/>
      <c r="F55" s="173"/>
      <c r="G55" s="173"/>
      <c r="H55" s="172"/>
    </row>
    <row r="56" s="159" customFormat="1" ht="26.5" customHeight="1" spans="1:8">
      <c r="A56" s="176" t="s">
        <v>681</v>
      </c>
      <c r="B56" s="173"/>
      <c r="C56" s="173"/>
      <c r="D56" s="172"/>
      <c r="E56" s="176"/>
      <c r="F56" s="173"/>
      <c r="G56" s="173"/>
      <c r="H56" s="172"/>
    </row>
    <row r="57" s="159" customFormat="1" ht="26.5" customHeight="1" spans="1:8">
      <c r="A57" s="176" t="s">
        <v>682</v>
      </c>
      <c r="B57" s="173"/>
      <c r="C57" s="173"/>
      <c r="D57" s="172"/>
      <c r="E57" s="176"/>
      <c r="F57" s="173"/>
      <c r="G57" s="173"/>
      <c r="H57" s="172"/>
    </row>
    <row r="58" s="159" customFormat="1" ht="26.5" customHeight="1" spans="1:8">
      <c r="A58" s="176" t="s">
        <v>683</v>
      </c>
      <c r="B58" s="173"/>
      <c r="C58" s="173"/>
      <c r="D58" s="172"/>
      <c r="E58" s="176"/>
      <c r="F58" s="173"/>
      <c r="G58" s="173"/>
      <c r="H58" s="172"/>
    </row>
    <row r="59" s="159" customFormat="1" ht="26.5" customHeight="1" spans="1:8">
      <c r="A59" s="176" t="s">
        <v>684</v>
      </c>
      <c r="B59" s="173"/>
      <c r="C59" s="173">
        <v>15</v>
      </c>
      <c r="D59" s="172"/>
      <c r="E59" s="176"/>
      <c r="F59" s="173"/>
      <c r="G59" s="173"/>
      <c r="H59" s="172"/>
    </row>
    <row r="60" s="159" customFormat="1" ht="26.5" customHeight="1" spans="1:8">
      <c r="A60" s="176" t="s">
        <v>685</v>
      </c>
      <c r="B60" s="173"/>
      <c r="C60" s="173"/>
      <c r="D60" s="172"/>
      <c r="E60" s="176"/>
      <c r="F60" s="173"/>
      <c r="G60" s="173"/>
      <c r="H60" s="172"/>
    </row>
    <row r="61" s="159" customFormat="1" ht="26.5" customHeight="1" spans="1:8">
      <c r="A61" s="176" t="s">
        <v>686</v>
      </c>
      <c r="B61" s="173"/>
      <c r="C61" s="173"/>
      <c r="D61" s="172"/>
      <c r="E61" s="176"/>
      <c r="F61" s="173"/>
      <c r="G61" s="173"/>
      <c r="H61" s="172"/>
    </row>
    <row r="62" s="159" customFormat="1" ht="26.5" customHeight="1" spans="1:8">
      <c r="A62" s="176" t="s">
        <v>687</v>
      </c>
      <c r="B62" s="173"/>
      <c r="C62" s="173"/>
      <c r="D62" s="172"/>
      <c r="E62" s="176"/>
      <c r="F62" s="173"/>
      <c r="G62" s="173"/>
      <c r="H62" s="172"/>
    </row>
    <row r="63" s="159" customFormat="1" ht="26.5" customHeight="1" spans="1:8">
      <c r="A63" s="176" t="s">
        <v>688</v>
      </c>
      <c r="B63" s="173">
        <v>247</v>
      </c>
      <c r="C63" s="173">
        <v>509</v>
      </c>
      <c r="D63" s="172">
        <f>(C63-B63)/B63</f>
        <v>1.06072874493927</v>
      </c>
      <c r="E63" s="176"/>
      <c r="F63" s="173"/>
      <c r="G63" s="173"/>
      <c r="H63" s="172"/>
    </row>
    <row r="64" s="159" customFormat="1" ht="26.5" customHeight="1" spans="1:8">
      <c r="A64" s="176" t="s">
        <v>689</v>
      </c>
      <c r="B64" s="173"/>
      <c r="C64" s="173"/>
      <c r="D64" s="172"/>
      <c r="E64" s="176"/>
      <c r="F64" s="173"/>
      <c r="G64" s="173"/>
      <c r="H64" s="172"/>
    </row>
    <row r="65" s="159" customFormat="1" ht="26.5" customHeight="1" spans="1:8">
      <c r="A65" s="176" t="s">
        <v>690</v>
      </c>
      <c r="B65" s="173"/>
      <c r="C65" s="173"/>
      <c r="D65" s="172"/>
      <c r="E65" s="176"/>
      <c r="F65" s="173"/>
      <c r="G65" s="173"/>
      <c r="H65" s="172"/>
    </row>
    <row r="66" s="159" customFormat="1" ht="26.5" customHeight="1" spans="1:8">
      <c r="A66" s="176" t="s">
        <v>691</v>
      </c>
      <c r="B66" s="173"/>
      <c r="C66" s="173"/>
      <c r="D66" s="172"/>
      <c r="E66" s="176"/>
      <c r="F66" s="173"/>
      <c r="G66" s="173"/>
      <c r="H66" s="172"/>
    </row>
    <row r="67" s="159" customFormat="1" ht="26.5" customHeight="1" spans="1:8">
      <c r="A67" s="176" t="s">
        <v>692</v>
      </c>
      <c r="B67" s="173"/>
      <c r="C67" s="173"/>
      <c r="D67" s="172"/>
      <c r="E67" s="176"/>
      <c r="F67" s="173"/>
      <c r="G67" s="173"/>
      <c r="H67" s="172"/>
    </row>
    <row r="68" s="159" customFormat="1" ht="26.5" customHeight="1" spans="1:8">
      <c r="A68" s="176" t="s">
        <v>693</v>
      </c>
      <c r="B68" s="173"/>
      <c r="C68" s="173"/>
      <c r="D68" s="172"/>
      <c r="E68" s="176"/>
      <c r="F68" s="173"/>
      <c r="G68" s="173"/>
      <c r="H68" s="172"/>
    </row>
    <row r="69" s="159" customFormat="1" ht="26.5" customHeight="1" spans="1:8">
      <c r="A69" s="176" t="s">
        <v>694</v>
      </c>
      <c r="B69" s="173"/>
      <c r="C69" s="173"/>
      <c r="D69" s="172"/>
      <c r="E69" s="176"/>
      <c r="F69" s="173"/>
      <c r="G69" s="173"/>
      <c r="H69" s="172"/>
    </row>
    <row r="70" s="159" customFormat="1" ht="26.5" customHeight="1" spans="1:8">
      <c r="A70" s="176" t="s">
        <v>695</v>
      </c>
      <c r="B70" s="173"/>
      <c r="C70" s="173"/>
      <c r="D70" s="172"/>
      <c r="E70" s="176"/>
      <c r="F70" s="173"/>
      <c r="G70" s="173"/>
      <c r="H70" s="172"/>
    </row>
    <row r="71" s="159" customFormat="1" ht="26.5" customHeight="1" spans="1:8">
      <c r="A71" s="173" t="s">
        <v>696</v>
      </c>
      <c r="B71" s="173"/>
      <c r="C71" s="173"/>
      <c r="D71" s="172"/>
      <c r="E71" s="176"/>
      <c r="F71" s="173"/>
      <c r="G71" s="173"/>
      <c r="H71" s="172"/>
    </row>
    <row r="72" s="159" customFormat="1" ht="26.5" customHeight="1" spans="1:8">
      <c r="A72" s="173"/>
      <c r="B72" s="173"/>
      <c r="C72" s="173"/>
      <c r="D72" s="172"/>
      <c r="E72" s="176"/>
      <c r="F72" s="173"/>
      <c r="G72" s="173"/>
      <c r="H72" s="172"/>
    </row>
    <row r="73" s="159" customFormat="1" ht="26.5" customHeight="1" spans="1:8">
      <c r="A73" s="173"/>
      <c r="B73" s="173"/>
      <c r="C73" s="173"/>
      <c r="D73" s="172"/>
      <c r="E73" s="176"/>
      <c r="F73" s="173"/>
      <c r="G73" s="173"/>
      <c r="H73" s="172"/>
    </row>
    <row r="74" s="159" customFormat="1" ht="26.5" customHeight="1" spans="1:8">
      <c r="A74" s="171" t="s">
        <v>697</v>
      </c>
      <c r="B74" s="173">
        <v>34613</v>
      </c>
      <c r="C74" s="173">
        <v>35451</v>
      </c>
      <c r="D74" s="172">
        <f>(C74-B74)/B74</f>
        <v>0.0242105567272412</v>
      </c>
      <c r="E74" s="176" t="s">
        <v>25</v>
      </c>
      <c r="F74" s="173"/>
      <c r="G74" s="173"/>
      <c r="H74" s="172"/>
    </row>
    <row r="75" s="159" customFormat="1" ht="26.5" customHeight="1" spans="1:8">
      <c r="A75" s="171" t="s">
        <v>698</v>
      </c>
      <c r="B75" s="171"/>
      <c r="C75" s="171"/>
      <c r="D75" s="172"/>
      <c r="E75" s="175" t="s">
        <v>699</v>
      </c>
      <c r="F75" s="173"/>
      <c r="G75" s="173"/>
      <c r="H75" s="172"/>
    </row>
    <row r="76" s="159" customFormat="1" ht="26.5" customHeight="1" spans="1:8">
      <c r="A76" s="171" t="s">
        <v>700</v>
      </c>
      <c r="B76" s="173"/>
      <c r="C76" s="173"/>
      <c r="D76" s="172"/>
      <c r="E76" s="175" t="s">
        <v>701</v>
      </c>
      <c r="F76" s="171"/>
      <c r="G76" s="171"/>
      <c r="H76" s="172"/>
    </row>
    <row r="77" s="159" customFormat="1" ht="26.5" customHeight="1" spans="1:8">
      <c r="A77" s="171" t="s">
        <v>702</v>
      </c>
      <c r="B77" s="173"/>
      <c r="C77" s="173"/>
      <c r="D77" s="172"/>
      <c r="E77" s="171" t="s">
        <v>356</v>
      </c>
      <c r="F77" s="173">
        <v>358</v>
      </c>
      <c r="G77" s="173">
        <v>4320</v>
      </c>
      <c r="H77" s="172">
        <f>(G77-F77)/F77</f>
        <v>11.0670391061453</v>
      </c>
    </row>
    <row r="78" s="159" customFormat="1" ht="26.5" customHeight="1" spans="1:8">
      <c r="A78" s="171" t="s">
        <v>703</v>
      </c>
      <c r="B78" s="173"/>
      <c r="C78" s="173"/>
      <c r="D78" s="172"/>
      <c r="E78" s="171" t="s">
        <v>704</v>
      </c>
      <c r="F78" s="173"/>
      <c r="G78" s="173"/>
      <c r="H78" s="172"/>
    </row>
    <row r="79" s="159" customFormat="1" ht="26.5" customHeight="1" spans="1:8">
      <c r="A79" s="171" t="s">
        <v>705</v>
      </c>
      <c r="B79" s="173"/>
      <c r="C79" s="173"/>
      <c r="D79" s="172"/>
      <c r="E79" s="171" t="s">
        <v>388</v>
      </c>
      <c r="F79" s="173"/>
      <c r="G79" s="173"/>
      <c r="H79" s="172"/>
    </row>
    <row r="80" s="159" customFormat="1" ht="26.5" customHeight="1" spans="1:8">
      <c r="A80" s="171" t="s">
        <v>368</v>
      </c>
      <c r="B80" s="173"/>
      <c r="C80" s="173"/>
      <c r="D80" s="172"/>
      <c r="E80" s="178" t="s">
        <v>706</v>
      </c>
      <c r="F80" s="173"/>
      <c r="G80" s="173"/>
      <c r="H80" s="172"/>
    </row>
    <row r="81" s="159" customFormat="1" ht="26.5" customHeight="1" spans="1:8">
      <c r="A81" s="171" t="s">
        <v>387</v>
      </c>
      <c r="B81" s="173"/>
      <c r="C81" s="173"/>
      <c r="D81" s="172"/>
      <c r="E81" s="178" t="s">
        <v>707</v>
      </c>
      <c r="F81" s="173"/>
      <c r="G81" s="173"/>
      <c r="H81" s="172"/>
    </row>
    <row r="82" s="159" customFormat="1" ht="26.5" customHeight="1" spans="1:8">
      <c r="A82" s="171" t="s">
        <v>708</v>
      </c>
      <c r="B82" s="173"/>
      <c r="C82" s="173">
        <v>4451</v>
      </c>
      <c r="D82" s="172"/>
      <c r="E82" s="171"/>
      <c r="F82" s="173"/>
      <c r="G82" s="173"/>
      <c r="H82" s="172"/>
    </row>
    <row r="83" s="159" customFormat="1" ht="26.5" customHeight="1" spans="1:8">
      <c r="A83" s="171"/>
      <c r="B83" s="173"/>
      <c r="C83" s="173"/>
      <c r="D83" s="172"/>
      <c r="E83" s="171"/>
      <c r="F83" s="173"/>
      <c r="G83" s="173"/>
      <c r="H83" s="172"/>
    </row>
    <row r="84" s="159" customFormat="1" ht="26.5" customHeight="1" spans="1:8">
      <c r="A84" s="179"/>
      <c r="B84" s="171"/>
      <c r="C84" s="171"/>
      <c r="D84" s="172"/>
      <c r="E84" s="179"/>
      <c r="F84" s="171"/>
      <c r="G84" s="171"/>
      <c r="H84" s="172"/>
    </row>
    <row r="85" s="159" customFormat="1" ht="26.5" customHeight="1" spans="1:8">
      <c r="A85" s="167" t="s">
        <v>427</v>
      </c>
      <c r="B85" s="171">
        <f>B6+B7</f>
        <v>182119</v>
      </c>
      <c r="C85" s="171">
        <f>C6+C7</f>
        <v>197145</v>
      </c>
      <c r="D85" s="172">
        <f>(C85-B85)/B85</f>
        <v>0.0825064930073194</v>
      </c>
      <c r="E85" s="167" t="s">
        <v>428</v>
      </c>
      <c r="F85" s="171">
        <f>F6+F7+F77</f>
        <v>182119</v>
      </c>
      <c r="G85" s="171">
        <f>G6+G7+G77</f>
        <v>197145</v>
      </c>
      <c r="H85" s="172">
        <f>(G85-F85)/F85</f>
        <v>0.0825064930073194</v>
      </c>
    </row>
  </sheetData>
  <mergeCells count="4">
    <mergeCell ref="A2:H2"/>
    <mergeCell ref="G3:H3"/>
    <mergeCell ref="A4:D4"/>
    <mergeCell ref="E4:H4"/>
  </mergeCells>
  <printOptions horizontalCentered="1"/>
  <pageMargins left="0.786805555555556" right="0.747916666666667" top="0.629861111111111" bottom="0.550694444444444" header="0.314583333333333" footer="0.354166666666667"/>
  <pageSetup paperSize="9" scale="76" firstPageNumber="25" fitToHeight="0" orientation="landscape" useFirstPageNumber="1" horizontalDpi="600"/>
  <headerFooter>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zoomScale="80" zoomScaleNormal="80" workbookViewId="0">
      <selection activeCell="A3" sqref="A3:D3"/>
    </sheetView>
  </sheetViews>
  <sheetFormatPr defaultColWidth="9" defaultRowHeight="14.25" outlineLevelCol="5"/>
  <cols>
    <col min="1" max="1" width="42.625" style="142" customWidth="1"/>
    <col min="2" max="4" width="28.5" style="144" customWidth="1"/>
    <col min="5" max="5" width="9" style="142"/>
    <col min="6" max="6" width="9" style="142" hidden="1" customWidth="1"/>
    <col min="7" max="16384" width="9" style="142"/>
  </cols>
  <sheetData>
    <row r="1" s="142" customFormat="1" spans="1:6">
      <c r="A1" s="143" t="s">
        <v>709</v>
      </c>
      <c r="B1" s="144"/>
      <c r="C1" s="144"/>
      <c r="D1" s="144"/>
    </row>
    <row r="2" s="142" customFormat="1" ht="60.6" customHeight="1" spans="1:6">
      <c r="A2" s="145" t="s">
        <v>710</v>
      </c>
      <c r="B2" s="145"/>
      <c r="C2" s="145"/>
      <c r="D2" s="145"/>
    </row>
    <row r="3" s="142" customFormat="1" ht="25.9" customHeight="1" spans="1:6">
      <c r="A3" s="146" t="s">
        <v>28</v>
      </c>
      <c r="B3" s="147"/>
      <c r="C3" s="147"/>
      <c r="D3" s="147"/>
    </row>
    <row r="4" s="143" customFormat="1" ht="34.9" customHeight="1" spans="1:6">
      <c r="A4" s="148" t="s">
        <v>450</v>
      </c>
      <c r="B4" s="149" t="s">
        <v>711</v>
      </c>
      <c r="C4" s="149" t="s">
        <v>712</v>
      </c>
      <c r="D4" s="149" t="s">
        <v>713</v>
      </c>
    </row>
    <row r="5" s="143" customFormat="1" ht="34.9" customHeight="1" spans="1:6">
      <c r="A5" s="150" t="s">
        <v>454</v>
      </c>
      <c r="B5" s="149">
        <f>B6+B7+B10</f>
        <v>733.22</v>
      </c>
      <c r="C5" s="149">
        <f t="shared" ref="B5:F5" si="0">C6+C7+C10</f>
        <v>725.21</v>
      </c>
      <c r="D5" s="151">
        <f t="shared" ref="D5:D12" si="1">(C5-B5)/B5</f>
        <v>-0.0109244155915005</v>
      </c>
      <c r="F5" s="149">
        <f t="shared" si="0"/>
        <v>720.6</v>
      </c>
    </row>
    <row r="6" s="143" customFormat="1" ht="34.9" customHeight="1" spans="1:6">
      <c r="A6" s="150" t="s">
        <v>455</v>
      </c>
      <c r="B6" s="149"/>
      <c r="C6" s="149"/>
      <c r="D6" s="151"/>
      <c r="F6" s="149">
        <v>2.26</v>
      </c>
    </row>
    <row r="7" s="143" customFormat="1" ht="34.9" customHeight="1" spans="1:6">
      <c r="A7" s="150" t="s">
        <v>456</v>
      </c>
      <c r="B7" s="149">
        <f>B8+B9</f>
        <v>554.49</v>
      </c>
      <c r="C7" s="149">
        <f t="shared" ref="B7:F7" si="2">C8+C9</f>
        <v>548.68</v>
      </c>
      <c r="D7" s="151">
        <f t="shared" si="1"/>
        <v>-0.0104780969900268</v>
      </c>
      <c r="F7" s="149">
        <f t="shared" si="2"/>
        <v>570.11</v>
      </c>
    </row>
    <row r="8" s="143" customFormat="1" ht="34.9" customHeight="1" spans="1:6">
      <c r="A8" s="150" t="s">
        <v>457</v>
      </c>
      <c r="B8" s="149">
        <v>100</v>
      </c>
      <c r="C8" s="149">
        <v>100</v>
      </c>
      <c r="D8" s="151">
        <f t="shared" si="1"/>
        <v>0</v>
      </c>
      <c r="F8" s="149">
        <v>97</v>
      </c>
    </row>
    <row r="9" s="143" customFormat="1" ht="34.9" customHeight="1" spans="1:6">
      <c r="A9" s="150" t="s">
        <v>458</v>
      </c>
      <c r="B9" s="149">
        <v>454.49</v>
      </c>
      <c r="C9" s="149">
        <v>448.68</v>
      </c>
      <c r="D9" s="151">
        <f t="shared" si="1"/>
        <v>-0.0127835595942705</v>
      </c>
      <c r="F9" s="149">
        <v>473.11</v>
      </c>
    </row>
    <row r="10" s="143" customFormat="1" ht="34.9" customHeight="1" spans="1:6">
      <c r="A10" s="150" t="s">
        <v>459</v>
      </c>
      <c r="B10" s="149">
        <v>178.73</v>
      </c>
      <c r="C10" s="149">
        <v>176.53</v>
      </c>
      <c r="D10" s="151">
        <f t="shared" si="1"/>
        <v>-0.0123090695462429</v>
      </c>
      <c r="F10" s="149">
        <v>148.23</v>
      </c>
    </row>
    <row r="11" s="143" customFormat="1" ht="34.9" customHeight="1" spans="1:6">
      <c r="A11" s="150" t="s">
        <v>460</v>
      </c>
      <c r="B11" s="149">
        <v>124.6</v>
      </c>
      <c r="C11" s="149">
        <v>118.5</v>
      </c>
      <c r="D11" s="151">
        <f t="shared" si="1"/>
        <v>-0.0489566613162118</v>
      </c>
      <c r="F11" s="149">
        <v>158.94</v>
      </c>
    </row>
    <row r="12" s="143" customFormat="1" ht="34.9" customHeight="1" spans="1:6">
      <c r="A12" s="152" t="s">
        <v>461</v>
      </c>
      <c r="B12" s="149">
        <v>344.08</v>
      </c>
      <c r="C12" s="149">
        <v>336.06</v>
      </c>
      <c r="D12" s="151">
        <f t="shared" si="1"/>
        <v>-0.0233085328993257</v>
      </c>
      <c r="F12" s="149">
        <v>374.32</v>
      </c>
    </row>
    <row r="13" s="143" customFormat="1" ht="45" customHeight="1" spans="1:6">
      <c r="A13" s="153" t="s">
        <v>714</v>
      </c>
      <c r="B13" s="153"/>
      <c r="C13" s="153"/>
      <c r="D13" s="153"/>
      <c r="F13" s="154"/>
    </row>
    <row r="14" s="143" customFormat="1" ht="13.5" spans="1:6">
      <c r="B14" s="155"/>
      <c r="C14" s="155"/>
      <c r="D14" s="155"/>
      <c r="F14" s="154"/>
    </row>
    <row r="15" s="143" customFormat="1" ht="13.5" spans="1:6">
      <c r="B15" s="155"/>
      <c r="C15" s="155"/>
      <c r="D15" s="155"/>
      <c r="F15" s="154"/>
    </row>
    <row r="16" s="142" customFormat="1" spans="1:6">
      <c r="B16" s="144"/>
      <c r="C16" s="144"/>
      <c r="D16" s="144"/>
      <c r="F16" s="156"/>
    </row>
  </sheetData>
  <mergeCells count="3">
    <mergeCell ref="A2:D2"/>
    <mergeCell ref="A3:D3"/>
    <mergeCell ref="A13:D13"/>
  </mergeCells>
  <printOptions horizontalCentered="1" verticalCentered="1"/>
  <pageMargins left="0.66875" right="0.641666666666667" top="0.747916666666667" bottom="0.904861111111111" header="0.314583333333333" footer="0.550694444444444"/>
  <pageSetup paperSize="9" firstPageNumber="29" orientation="landscape" useFirstPageNumber="1" horizontalDpi="600"/>
  <headerFooter>
    <oddFooter>&amp;C&amp;P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topLeftCell="A7" workbookViewId="0">
      <selection activeCell="H11" sqref="H11"/>
    </sheetView>
  </sheetViews>
  <sheetFormatPr defaultColWidth="9" defaultRowHeight="14.25" customHeight="1" outlineLevelCol="5"/>
  <cols>
    <col min="1" max="1" width="15.3333333333333" style="114" customWidth="1"/>
    <col min="2" max="2" width="35.0333333333333" style="110" customWidth="1"/>
    <col min="3" max="3" width="80.3666666666667" style="110" customWidth="1"/>
    <col min="4" max="4" width="34.625" style="114" customWidth="1"/>
    <col min="5" max="5" width="44.9583333333333" style="115" hidden="1" customWidth="1"/>
    <col min="6" max="6" width="24.0083333333333" style="115" hidden="1" customWidth="1"/>
    <col min="7" max="7" width="9.94166666666667" style="110" customWidth="1"/>
    <col min="8" max="9" width="9" style="110" customWidth="1"/>
    <col min="10" max="40" width="9" style="110"/>
    <col min="41" max="16384" width="9" style="116"/>
  </cols>
  <sheetData>
    <row r="1" s="110" customFormat="1" customHeight="1" spans="1:6">
      <c r="A1" s="114" t="s">
        <v>715</v>
      </c>
      <c r="D1" s="114"/>
      <c r="E1" s="115"/>
      <c r="F1" s="115"/>
    </row>
    <row r="2" s="110" customFormat="1" ht="43" customHeight="1" spans="1:6">
      <c r="A2" s="117" t="s">
        <v>716</v>
      </c>
      <c r="B2" s="117"/>
      <c r="C2" s="117"/>
      <c r="D2" s="117"/>
      <c r="E2" s="117"/>
      <c r="F2" s="117"/>
    </row>
    <row r="3" s="111" customFormat="1" ht="23" customHeight="1" spans="1:6">
      <c r="A3" s="117"/>
      <c r="B3" s="117"/>
      <c r="C3" s="117"/>
      <c r="D3" s="118" t="s">
        <v>28</v>
      </c>
      <c r="E3" s="117"/>
      <c r="F3" s="117"/>
    </row>
    <row r="4" s="112" customFormat="1" ht="37" customHeight="1" spans="1:6">
      <c r="A4" s="119" t="s">
        <v>717</v>
      </c>
      <c r="B4" s="119" t="s">
        <v>718</v>
      </c>
      <c r="C4" s="119" t="s">
        <v>719</v>
      </c>
      <c r="D4" s="119" t="s">
        <v>603</v>
      </c>
    </row>
    <row r="5" s="113" customFormat="1" ht="40" customHeight="1" spans="1:6">
      <c r="A5" s="120">
        <v>1</v>
      </c>
      <c r="B5" s="121" t="s">
        <v>720</v>
      </c>
      <c r="C5" s="121" t="s">
        <v>721</v>
      </c>
      <c r="D5" s="122">
        <v>2256</v>
      </c>
    </row>
    <row r="6" s="113" customFormat="1" ht="40" customHeight="1" spans="1:6">
      <c r="A6" s="120">
        <v>2</v>
      </c>
      <c r="B6" s="121" t="s">
        <v>722</v>
      </c>
      <c r="C6" s="121" t="s">
        <v>723</v>
      </c>
      <c r="D6" s="122">
        <v>5</v>
      </c>
    </row>
    <row r="7" s="113" customFormat="1" ht="40" customHeight="1" spans="1:6">
      <c r="A7" s="120">
        <v>3</v>
      </c>
      <c r="B7" s="121" t="s">
        <v>724</v>
      </c>
      <c r="C7" s="123" t="s">
        <v>725</v>
      </c>
      <c r="D7" s="122">
        <v>529.97</v>
      </c>
    </row>
    <row r="8" s="113" customFormat="1" ht="40" customHeight="1" spans="1:6">
      <c r="A8" s="120">
        <v>4</v>
      </c>
      <c r="B8" s="123" t="s">
        <v>726</v>
      </c>
      <c r="C8" s="123" t="s">
        <v>727</v>
      </c>
      <c r="D8" s="122">
        <v>84.78</v>
      </c>
    </row>
    <row r="9" s="113" customFormat="1" ht="40" customHeight="1" spans="1:6">
      <c r="A9" s="120">
        <v>5</v>
      </c>
      <c r="B9" s="123" t="s">
        <v>728</v>
      </c>
      <c r="C9" s="123" t="s">
        <v>729</v>
      </c>
      <c r="D9" s="124">
        <v>50</v>
      </c>
    </row>
    <row r="10" s="113" customFormat="1" ht="40" customHeight="1" spans="1:6">
      <c r="A10" s="120">
        <v>6</v>
      </c>
      <c r="B10" s="125" t="s">
        <v>730</v>
      </c>
      <c r="C10" s="125" t="s">
        <v>731</v>
      </c>
      <c r="D10" s="126">
        <v>177</v>
      </c>
    </row>
    <row r="11" s="113" customFormat="1" ht="40" customHeight="1" spans="1:6">
      <c r="A11" s="120">
        <v>7</v>
      </c>
      <c r="B11" s="123" t="s">
        <v>732</v>
      </c>
      <c r="C11" s="123" t="s">
        <v>733</v>
      </c>
      <c r="D11" s="127">
        <v>15.6</v>
      </c>
    </row>
    <row r="12" s="113" customFormat="1" ht="40" customHeight="1" spans="1:6">
      <c r="A12" s="120">
        <v>8</v>
      </c>
      <c r="B12" s="128" t="s">
        <v>734</v>
      </c>
      <c r="C12" s="128" t="s">
        <v>735</v>
      </c>
      <c r="D12" s="126">
        <v>66.8</v>
      </c>
    </row>
    <row r="13" s="113" customFormat="1" ht="40" customHeight="1" spans="1:6">
      <c r="A13" s="120">
        <v>9</v>
      </c>
      <c r="B13" s="128" t="s">
        <v>736</v>
      </c>
      <c r="C13" s="128" t="s">
        <v>737</v>
      </c>
      <c r="D13" s="126">
        <v>20</v>
      </c>
    </row>
    <row r="14" s="113" customFormat="1" ht="40" customHeight="1" spans="1:6">
      <c r="A14" s="120">
        <v>10</v>
      </c>
      <c r="B14" s="128" t="s">
        <v>736</v>
      </c>
      <c r="C14" s="128" t="s">
        <v>737</v>
      </c>
      <c r="D14" s="126">
        <v>80</v>
      </c>
    </row>
    <row r="15" s="113" customFormat="1" ht="40" customHeight="1" spans="1:6">
      <c r="A15" s="120">
        <v>11</v>
      </c>
      <c r="B15" s="129" t="s">
        <v>738</v>
      </c>
      <c r="C15" s="130" t="s">
        <v>739</v>
      </c>
      <c r="D15" s="126">
        <v>429</v>
      </c>
    </row>
    <row r="16" s="113" customFormat="1" ht="40" customHeight="1" spans="1:6">
      <c r="A16" s="120">
        <v>12</v>
      </c>
      <c r="B16" s="123" t="s">
        <v>740</v>
      </c>
      <c r="C16" s="123" t="s">
        <v>741</v>
      </c>
      <c r="D16" s="131">
        <v>20.8</v>
      </c>
    </row>
    <row r="17" s="113" customFormat="1" ht="40" customHeight="1" spans="1:4">
      <c r="A17" s="120">
        <v>13</v>
      </c>
      <c r="B17" s="123" t="s">
        <v>742</v>
      </c>
      <c r="C17" s="123" t="s">
        <v>743</v>
      </c>
      <c r="D17" s="131">
        <v>213.92</v>
      </c>
    </row>
    <row r="18" s="113" customFormat="1" ht="40" customHeight="1" spans="1:4">
      <c r="A18" s="120">
        <v>14</v>
      </c>
      <c r="B18" s="123" t="s">
        <v>744</v>
      </c>
      <c r="C18" s="123" t="s">
        <v>745</v>
      </c>
      <c r="D18" s="131">
        <v>43.5</v>
      </c>
    </row>
    <row r="19" s="113" customFormat="1" ht="40" customHeight="1" spans="1:4">
      <c r="A19" s="120">
        <v>15</v>
      </c>
      <c r="B19" s="123" t="s">
        <v>746</v>
      </c>
      <c r="C19" s="123" t="s">
        <v>747</v>
      </c>
      <c r="D19" s="131">
        <v>104.85</v>
      </c>
    </row>
    <row r="20" s="113" customFormat="1" ht="40" customHeight="1" spans="1:4">
      <c r="A20" s="120">
        <v>16</v>
      </c>
      <c r="B20" s="123" t="s">
        <v>748</v>
      </c>
      <c r="C20" s="123" t="s">
        <v>749</v>
      </c>
      <c r="D20" s="131">
        <v>2877</v>
      </c>
    </row>
    <row r="21" s="113" customFormat="1" ht="40" customHeight="1" spans="1:4">
      <c r="A21" s="120">
        <v>17</v>
      </c>
      <c r="B21" s="123" t="s">
        <v>750</v>
      </c>
      <c r="C21" s="123" t="s">
        <v>751</v>
      </c>
      <c r="D21" s="132">
        <v>698</v>
      </c>
    </row>
    <row r="22" s="113" customFormat="1" ht="40" customHeight="1" spans="1:4">
      <c r="A22" s="120">
        <v>18</v>
      </c>
      <c r="B22" s="123" t="s">
        <v>752</v>
      </c>
      <c r="C22" s="123" t="s">
        <v>753</v>
      </c>
      <c r="D22" s="132">
        <v>0.5</v>
      </c>
    </row>
    <row r="23" s="113" customFormat="1" ht="40" customHeight="1" spans="1:4">
      <c r="A23" s="120">
        <v>19</v>
      </c>
      <c r="B23" s="133" t="s">
        <v>754</v>
      </c>
      <c r="C23" s="133" t="s">
        <v>755</v>
      </c>
      <c r="D23" s="132">
        <v>7.65</v>
      </c>
    </row>
    <row r="24" s="113" customFormat="1" ht="40" customHeight="1" spans="1:4">
      <c r="A24" s="120">
        <v>20</v>
      </c>
      <c r="B24" s="121" t="s">
        <v>746</v>
      </c>
      <c r="C24" s="121" t="s">
        <v>747</v>
      </c>
      <c r="D24" s="132">
        <v>2.17</v>
      </c>
    </row>
    <row r="25" s="113" customFormat="1" ht="40" customHeight="1" spans="1:4">
      <c r="A25" s="120">
        <v>21</v>
      </c>
      <c r="B25" s="121" t="s">
        <v>756</v>
      </c>
      <c r="C25" s="121" t="s">
        <v>757</v>
      </c>
      <c r="D25" s="132">
        <v>321</v>
      </c>
    </row>
    <row r="26" s="113" customFormat="1" ht="40" customHeight="1" spans="1:4">
      <c r="A26" s="120">
        <v>22</v>
      </c>
      <c r="B26" s="121" t="s">
        <v>758</v>
      </c>
      <c r="C26" s="121" t="s">
        <v>759</v>
      </c>
      <c r="D26" s="132">
        <v>95</v>
      </c>
    </row>
    <row r="27" s="113" customFormat="1" ht="40" customHeight="1" spans="1:4">
      <c r="A27" s="120">
        <v>23</v>
      </c>
      <c r="B27" s="121" t="s">
        <v>760</v>
      </c>
      <c r="C27" s="121" t="s">
        <v>761</v>
      </c>
      <c r="D27" s="134">
        <v>133.12</v>
      </c>
    </row>
    <row r="28" s="113" customFormat="1" ht="40" customHeight="1" spans="1:4">
      <c r="A28" s="120">
        <v>24</v>
      </c>
      <c r="B28" s="135" t="s">
        <v>762</v>
      </c>
      <c r="C28" s="135" t="s">
        <v>763</v>
      </c>
      <c r="D28" s="136">
        <v>401</v>
      </c>
    </row>
    <row r="29" s="113" customFormat="1" ht="40" customHeight="1" spans="1:4">
      <c r="A29" s="120">
        <v>25</v>
      </c>
      <c r="B29" s="121" t="s">
        <v>764</v>
      </c>
      <c r="C29" s="121" t="s">
        <v>765</v>
      </c>
      <c r="D29" s="132">
        <v>423</v>
      </c>
    </row>
    <row r="30" s="113" customFormat="1" ht="40" customHeight="1" spans="1:4">
      <c r="A30" s="120">
        <v>26</v>
      </c>
      <c r="B30" s="121" t="s">
        <v>766</v>
      </c>
      <c r="C30" s="121" t="s">
        <v>767</v>
      </c>
      <c r="D30" s="136">
        <v>28344.95</v>
      </c>
    </row>
    <row r="31" s="113" customFormat="1" ht="40" customHeight="1" spans="1:4">
      <c r="A31" s="120">
        <v>27</v>
      </c>
      <c r="B31" s="121" t="s">
        <v>768</v>
      </c>
      <c r="C31" s="121" t="s">
        <v>769</v>
      </c>
      <c r="D31" s="132">
        <v>1025</v>
      </c>
    </row>
    <row r="32" s="113" customFormat="1" ht="40" customHeight="1" spans="1:4">
      <c r="A32" s="120">
        <v>28</v>
      </c>
      <c r="B32" s="123" t="s">
        <v>770</v>
      </c>
      <c r="C32" s="123" t="s">
        <v>771</v>
      </c>
      <c r="D32" s="136">
        <v>3500</v>
      </c>
    </row>
    <row r="33" s="113" customFormat="1" ht="40" customHeight="1" spans="1:4">
      <c r="A33" s="120">
        <v>29</v>
      </c>
      <c r="B33" s="121" t="s">
        <v>772</v>
      </c>
      <c r="C33" s="121" t="s">
        <v>773</v>
      </c>
      <c r="D33" s="132">
        <v>32.24</v>
      </c>
    </row>
    <row r="34" s="113" customFormat="1" ht="40" customHeight="1" spans="1:4">
      <c r="A34" s="120">
        <v>30</v>
      </c>
      <c r="B34" s="137" t="s">
        <v>774</v>
      </c>
      <c r="C34" s="138" t="s">
        <v>775</v>
      </c>
      <c r="D34" s="136">
        <v>270</v>
      </c>
    </row>
    <row r="35" s="113" customFormat="1" ht="40" customHeight="1" spans="1:4">
      <c r="A35" s="120">
        <v>31</v>
      </c>
      <c r="B35" s="123" t="s">
        <v>776</v>
      </c>
      <c r="C35" s="138" t="s">
        <v>777</v>
      </c>
      <c r="D35" s="136">
        <v>9</v>
      </c>
    </row>
    <row r="36" s="113" customFormat="1" ht="40" customHeight="1" spans="1:4">
      <c r="A36" s="120">
        <v>32</v>
      </c>
      <c r="B36" s="123" t="s">
        <v>778</v>
      </c>
      <c r="C36" s="138" t="s">
        <v>779</v>
      </c>
      <c r="D36" s="136">
        <v>25.26</v>
      </c>
    </row>
    <row r="37" s="113" customFormat="1" ht="40" customHeight="1" spans="1:4">
      <c r="A37" s="120">
        <v>33</v>
      </c>
      <c r="B37" s="133" t="s">
        <v>774</v>
      </c>
      <c r="C37" s="138" t="s">
        <v>775</v>
      </c>
      <c r="D37" s="136">
        <v>176</v>
      </c>
    </row>
    <row r="38" s="113" customFormat="1" ht="40" customHeight="1" spans="1:4">
      <c r="A38" s="120">
        <v>34</v>
      </c>
      <c r="B38" s="121" t="s">
        <v>780</v>
      </c>
      <c r="C38" s="121" t="s">
        <v>781</v>
      </c>
      <c r="D38" s="132">
        <v>14.5</v>
      </c>
    </row>
    <row r="39" s="113" customFormat="1" ht="40" customHeight="1" spans="1:4">
      <c r="A39" s="120">
        <v>35</v>
      </c>
      <c r="B39" s="121" t="s">
        <v>782</v>
      </c>
      <c r="C39" s="121" t="s">
        <v>783</v>
      </c>
      <c r="D39" s="139">
        <v>11.85</v>
      </c>
    </row>
    <row r="40" s="113" customFormat="1" ht="40" customHeight="1" spans="1:4">
      <c r="A40" s="120">
        <v>36</v>
      </c>
      <c r="B40" s="121" t="s">
        <v>784</v>
      </c>
      <c r="C40" s="121" t="s">
        <v>785</v>
      </c>
      <c r="D40" s="139">
        <v>30</v>
      </c>
    </row>
    <row r="41" s="113" customFormat="1" ht="40" customHeight="1" spans="1:4">
      <c r="A41" s="120">
        <v>37</v>
      </c>
      <c r="B41" s="121" t="s">
        <v>786</v>
      </c>
      <c r="C41" s="121" t="s">
        <v>787</v>
      </c>
      <c r="D41" s="139">
        <v>20</v>
      </c>
    </row>
    <row r="42" s="113" customFormat="1" ht="40" customHeight="1" spans="1:4">
      <c r="A42" s="120">
        <v>38</v>
      </c>
      <c r="B42" s="121" t="s">
        <v>788</v>
      </c>
      <c r="C42" s="121" t="s">
        <v>789</v>
      </c>
      <c r="D42" s="139">
        <v>447</v>
      </c>
    </row>
    <row r="43" s="113" customFormat="1" ht="40" customHeight="1" spans="1:4">
      <c r="A43" s="140" t="s">
        <v>790</v>
      </c>
      <c r="B43" s="140"/>
      <c r="C43" s="140"/>
      <c r="D43" s="141">
        <f>SUM(D5:D42)</f>
        <v>42961.46</v>
      </c>
    </row>
  </sheetData>
  <mergeCells count="2">
    <mergeCell ref="A2:F2"/>
    <mergeCell ref="A43:C43"/>
  </mergeCells>
  <printOptions horizontalCentered="1"/>
  <pageMargins left="0.432638888888889" right="0.550694444444444" top="0.66875" bottom="0.472222222222222" header="0.298611111111111" footer="0.354166666666667"/>
  <pageSetup paperSize="9" scale="78" firstPageNumber="30" fitToHeight="0" orientation="landscape" useFirstPageNumber="1" horizontalDpi="6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D2" sqref="D2"/>
    </sheetView>
  </sheetViews>
  <sheetFormatPr defaultColWidth="9" defaultRowHeight="13.5" outlineLevelRow="4"/>
  <cols>
    <col min="1" max="1" width="127.125" customWidth="1"/>
  </cols>
  <sheetData>
    <row r="1" ht="86" customHeight="1"/>
    <row r="2" ht="220.5" customHeight="1" spans="1:1">
      <c r="A2" s="257" t="s">
        <v>24</v>
      </c>
    </row>
    <row r="3" ht="102" customHeight="1" spans="1:1">
      <c r="A3" s="258" t="s">
        <v>25</v>
      </c>
    </row>
    <row r="4" s="256" customFormat="1" ht="45" customHeight="1" spans="1:1">
      <c r="A4" s="259"/>
    </row>
    <row r="5" s="256" customFormat="1" ht="45" customHeight="1" spans="1:1">
      <c r="A5" s="259"/>
    </row>
  </sheetData>
  <pageMargins left="0.904861111111111" right="0.511805555555556" top="1" bottom="1" header="0.5" footer="0.5"/>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9"/>
  <sheetViews>
    <sheetView showGridLines="0" showZeros="0" workbookViewId="0">
      <pane ySplit="5" topLeftCell="A240" activePane="bottomLeft" state="frozen"/>
      <selection/>
      <selection pane="bottomLeft" activeCell="P249" sqref="P249"/>
    </sheetView>
  </sheetViews>
  <sheetFormatPr defaultColWidth="9" defaultRowHeight="13.5"/>
  <cols>
    <col min="1" max="1" width="35.525" style="85" customWidth="1"/>
    <col min="2" max="2" width="6.75" style="86" customWidth="1"/>
    <col min="3" max="3" width="9" style="86" customWidth="1"/>
    <col min="4" max="4" width="6.75" style="86" customWidth="1"/>
    <col min="5" max="5" width="9" style="87" customWidth="1"/>
    <col min="6" max="6" width="9.375" style="87" customWidth="1"/>
    <col min="7" max="7" width="38.7666666666667" style="85" customWidth="1"/>
    <col min="8" max="10" width="7.25" style="88" customWidth="1"/>
    <col min="11" max="11" width="9.25" style="87" customWidth="1"/>
    <col min="12" max="12" width="9.5" style="87" customWidth="1"/>
    <col min="13" max="16384" width="9" style="89"/>
  </cols>
  <sheetData>
    <row r="1" spans="1:12">
      <c r="A1" s="85" t="s">
        <v>791</v>
      </c>
    </row>
    <row r="2" s="81" customFormat="1" ht="22.5" spans="1:12">
      <c r="A2" s="90" t="s">
        <v>792</v>
      </c>
      <c r="B2" s="34"/>
      <c r="C2" s="34"/>
      <c r="D2" s="34"/>
      <c r="E2" s="34"/>
      <c r="F2" s="34"/>
      <c r="G2" s="90"/>
      <c r="H2" s="34"/>
      <c r="I2" s="34"/>
      <c r="J2" s="34"/>
      <c r="K2" s="34"/>
      <c r="L2" s="34"/>
    </row>
    <row r="3" spans="1:12">
      <c r="L3" s="91" t="s">
        <v>28</v>
      </c>
    </row>
    <row r="4" ht="23" customHeight="1" spans="1:12">
      <c r="A4" s="92" t="s">
        <v>793</v>
      </c>
      <c r="B4" s="93"/>
      <c r="C4" s="93"/>
      <c r="D4" s="93"/>
      <c r="E4" s="93"/>
      <c r="F4" s="93"/>
      <c r="G4" s="92" t="s">
        <v>794</v>
      </c>
      <c r="H4" s="93"/>
      <c r="I4" s="93"/>
      <c r="J4" s="93"/>
      <c r="K4" s="93"/>
      <c r="L4" s="93"/>
    </row>
    <row r="5" s="82" customFormat="1" ht="18" customHeight="1" spans="1:12">
      <c r="A5" s="94" t="s">
        <v>221</v>
      </c>
      <c r="B5" s="94" t="s">
        <v>601</v>
      </c>
      <c r="C5" s="94" t="s">
        <v>602</v>
      </c>
      <c r="D5" s="94" t="s">
        <v>603</v>
      </c>
      <c r="E5" s="94"/>
      <c r="F5" s="94"/>
      <c r="G5" s="94" t="s">
        <v>221</v>
      </c>
      <c r="H5" s="94" t="s">
        <v>601</v>
      </c>
      <c r="I5" s="94" t="s">
        <v>602</v>
      </c>
      <c r="J5" s="94" t="s">
        <v>603</v>
      </c>
      <c r="K5" s="94"/>
      <c r="L5" s="94"/>
    </row>
    <row r="6" s="82" customFormat="1" ht="45" customHeight="1" spans="1:12">
      <c r="A6" s="94"/>
      <c r="B6" s="94"/>
      <c r="C6" s="94"/>
      <c r="D6" s="94" t="s">
        <v>606</v>
      </c>
      <c r="E6" s="95" t="s">
        <v>607</v>
      </c>
      <c r="F6" s="95" t="s">
        <v>608</v>
      </c>
      <c r="G6" s="94"/>
      <c r="H6" s="94"/>
      <c r="I6" s="94"/>
      <c r="J6" s="94" t="s">
        <v>606</v>
      </c>
      <c r="K6" s="95" t="s">
        <v>607</v>
      </c>
      <c r="L6" s="95" t="s">
        <v>608</v>
      </c>
    </row>
    <row r="7" s="83" customFormat="1" ht="20.1" customHeight="1" spans="1:12">
      <c r="A7" s="96" t="s">
        <v>795</v>
      </c>
      <c r="B7" s="97"/>
      <c r="C7" s="97"/>
      <c r="D7" s="97"/>
      <c r="E7" s="98"/>
      <c r="F7" s="98"/>
      <c r="G7" s="96" t="s">
        <v>796</v>
      </c>
      <c r="H7" s="99">
        <f>SUM(H8:H22)</f>
        <v>100</v>
      </c>
      <c r="I7" s="99">
        <f>SUM(I8:I22)</f>
        <v>100</v>
      </c>
      <c r="J7" s="99">
        <f>SUM(J8:J22)</f>
        <v>0</v>
      </c>
      <c r="K7" s="98"/>
      <c r="L7" s="98"/>
    </row>
    <row r="8" s="83" customFormat="1" ht="21" customHeight="1" spans="1:12">
      <c r="A8" s="96" t="s">
        <v>797</v>
      </c>
      <c r="B8" s="97"/>
      <c r="C8" s="97"/>
      <c r="D8" s="97"/>
      <c r="E8" s="98"/>
      <c r="F8" s="98"/>
      <c r="G8" s="100" t="s">
        <v>798</v>
      </c>
      <c r="H8" s="99"/>
      <c r="I8" s="99"/>
      <c r="J8" s="99"/>
      <c r="K8" s="98"/>
      <c r="L8" s="98"/>
    </row>
    <row r="9" s="83" customFormat="1" ht="20.1" customHeight="1" spans="1:12">
      <c r="A9" s="96" t="s">
        <v>799</v>
      </c>
      <c r="B9" s="97"/>
      <c r="C9" s="97"/>
      <c r="D9" s="97"/>
      <c r="E9" s="98"/>
      <c r="F9" s="98"/>
      <c r="G9" s="100" t="s">
        <v>800</v>
      </c>
      <c r="H9" s="99"/>
      <c r="I9" s="99"/>
      <c r="J9" s="99"/>
      <c r="K9" s="98"/>
      <c r="L9" s="98"/>
    </row>
    <row r="10" s="83" customFormat="1" ht="20.1" customHeight="1" spans="1:12">
      <c r="A10" s="96" t="s">
        <v>801</v>
      </c>
      <c r="B10" s="97"/>
      <c r="C10" s="97"/>
      <c r="D10" s="97"/>
      <c r="E10" s="98"/>
      <c r="F10" s="98"/>
      <c r="G10" s="100" t="s">
        <v>802</v>
      </c>
      <c r="H10" s="99"/>
      <c r="I10" s="99"/>
      <c r="J10" s="99"/>
      <c r="K10" s="98"/>
      <c r="L10" s="98"/>
    </row>
    <row r="11" s="83" customFormat="1" ht="20.1" customHeight="1" spans="1:12">
      <c r="A11" s="96" t="s">
        <v>803</v>
      </c>
      <c r="B11" s="97"/>
      <c r="C11" s="97"/>
      <c r="D11" s="97"/>
      <c r="E11" s="98"/>
      <c r="F11" s="98"/>
      <c r="G11" s="100" t="s">
        <v>804</v>
      </c>
      <c r="H11" s="99"/>
      <c r="I11" s="99"/>
      <c r="J11" s="99"/>
      <c r="K11" s="98"/>
      <c r="L11" s="98"/>
    </row>
    <row r="12" s="83" customFormat="1" ht="20.1" customHeight="1" spans="1:12">
      <c r="A12" s="96" t="s">
        <v>805</v>
      </c>
      <c r="B12" s="101">
        <f>SUM(B13:B17)</f>
        <v>500</v>
      </c>
      <c r="C12" s="101">
        <f>SUM(C13:C17)</f>
        <v>143</v>
      </c>
      <c r="D12" s="101">
        <f>SUM(D13:D17)</f>
        <v>500</v>
      </c>
      <c r="E12" s="98">
        <f>D12/B12</f>
        <v>1</v>
      </c>
      <c r="F12" s="98">
        <f>D12/C12</f>
        <v>3.4965034965035</v>
      </c>
      <c r="G12" s="100" t="s">
        <v>806</v>
      </c>
      <c r="H12" s="99"/>
      <c r="I12" s="99"/>
      <c r="J12" s="99"/>
      <c r="K12" s="98"/>
      <c r="L12" s="98"/>
    </row>
    <row r="13" s="83" customFormat="1" ht="20.1" customHeight="1" spans="1:12">
      <c r="A13" s="102" t="s">
        <v>807</v>
      </c>
      <c r="B13" s="101">
        <v>500</v>
      </c>
      <c r="C13" s="101">
        <v>148</v>
      </c>
      <c r="D13" s="101">
        <v>500</v>
      </c>
      <c r="E13" s="98">
        <f>D13/B13</f>
        <v>1</v>
      </c>
      <c r="F13" s="98">
        <f>D13/C13</f>
        <v>3.37837837837838</v>
      </c>
      <c r="G13" s="100" t="s">
        <v>808</v>
      </c>
      <c r="H13" s="99"/>
      <c r="I13" s="99"/>
      <c r="J13" s="99"/>
      <c r="K13" s="98"/>
      <c r="L13" s="98"/>
    </row>
    <row r="14" s="83" customFormat="1" ht="20.1" customHeight="1" spans="1:12">
      <c r="A14" s="102" t="s">
        <v>809</v>
      </c>
      <c r="B14" s="101"/>
      <c r="C14" s="101">
        <v>8</v>
      </c>
      <c r="D14" s="101"/>
      <c r="E14" s="98"/>
      <c r="F14" s="98">
        <f>D14/C14</f>
        <v>0</v>
      </c>
      <c r="G14" s="100" t="s">
        <v>810</v>
      </c>
      <c r="H14" s="99"/>
      <c r="I14" s="99"/>
      <c r="J14" s="99"/>
      <c r="K14" s="98"/>
      <c r="L14" s="98"/>
    </row>
    <row r="15" s="83" customFormat="1" ht="20.1" customHeight="1" spans="1:12">
      <c r="A15" s="102" t="s">
        <v>811</v>
      </c>
      <c r="B15" s="101"/>
      <c r="C15" s="101"/>
      <c r="D15" s="101"/>
      <c r="E15" s="98"/>
      <c r="F15" s="98"/>
      <c r="G15" s="100" t="s">
        <v>812</v>
      </c>
      <c r="H15" s="99"/>
      <c r="I15" s="99"/>
      <c r="J15" s="99"/>
      <c r="K15" s="98"/>
      <c r="L15" s="98"/>
    </row>
    <row r="16" s="83" customFormat="1" ht="20.1" customHeight="1" spans="1:12">
      <c r="A16" s="102" t="s">
        <v>813</v>
      </c>
      <c r="B16" s="101"/>
      <c r="C16" s="101">
        <v>-13</v>
      </c>
      <c r="D16" s="101"/>
      <c r="E16" s="98"/>
      <c r="F16" s="98">
        <f>D16/C16</f>
        <v>0</v>
      </c>
      <c r="G16" s="100" t="s">
        <v>814</v>
      </c>
      <c r="H16" s="99"/>
      <c r="I16" s="99"/>
      <c r="J16" s="99"/>
      <c r="K16" s="98"/>
      <c r="L16" s="98"/>
    </row>
    <row r="17" s="83" customFormat="1" ht="20.1" customHeight="1" spans="1:12">
      <c r="A17" s="102" t="s">
        <v>815</v>
      </c>
      <c r="B17" s="97"/>
      <c r="C17" s="97"/>
      <c r="D17" s="97"/>
      <c r="E17" s="98"/>
      <c r="F17" s="98"/>
      <c r="G17" s="100" t="s">
        <v>816</v>
      </c>
      <c r="H17" s="99"/>
      <c r="I17" s="99"/>
      <c r="J17" s="99"/>
      <c r="K17" s="98"/>
      <c r="L17" s="98"/>
    </row>
    <row r="18" s="83" customFormat="1" ht="20.1" customHeight="1" spans="1:12">
      <c r="A18" s="96" t="s">
        <v>817</v>
      </c>
      <c r="B18" s="97"/>
      <c r="C18" s="97"/>
      <c r="D18" s="97"/>
      <c r="E18" s="98"/>
      <c r="F18" s="98"/>
      <c r="G18" s="100" t="s">
        <v>818</v>
      </c>
      <c r="H18" s="99">
        <v>100</v>
      </c>
      <c r="I18" s="99">
        <v>100</v>
      </c>
      <c r="J18" s="99"/>
      <c r="K18" s="98"/>
      <c r="L18" s="98"/>
    </row>
    <row r="19" s="83" customFormat="1" ht="20.1" customHeight="1" spans="1:12">
      <c r="A19" s="96" t="s">
        <v>819</v>
      </c>
      <c r="B19" s="97"/>
      <c r="C19" s="97"/>
      <c r="D19" s="97"/>
      <c r="E19" s="98"/>
      <c r="F19" s="98"/>
      <c r="G19" s="100" t="s">
        <v>820</v>
      </c>
      <c r="H19" s="99"/>
      <c r="I19" s="99"/>
      <c r="J19" s="99"/>
      <c r="K19" s="98"/>
      <c r="L19" s="98"/>
    </row>
    <row r="20" s="83" customFormat="1" ht="27" customHeight="1" spans="1:12">
      <c r="A20" s="102" t="s">
        <v>821</v>
      </c>
      <c r="B20" s="101"/>
      <c r="C20" s="101"/>
      <c r="D20" s="101"/>
      <c r="E20" s="98"/>
      <c r="F20" s="98"/>
      <c r="G20" s="100" t="s">
        <v>822</v>
      </c>
      <c r="H20" s="99"/>
      <c r="I20" s="99"/>
      <c r="J20" s="99"/>
      <c r="K20" s="98"/>
      <c r="L20" s="98"/>
    </row>
    <row r="21" s="83" customFormat="1" ht="20.1" customHeight="1" spans="1:12">
      <c r="A21" s="102" t="s">
        <v>823</v>
      </c>
      <c r="B21" s="101"/>
      <c r="C21" s="101"/>
      <c r="D21" s="101"/>
      <c r="E21" s="98"/>
      <c r="F21" s="98"/>
      <c r="G21" s="103" t="s">
        <v>824</v>
      </c>
      <c r="H21" s="99"/>
      <c r="I21" s="99"/>
      <c r="J21" s="99"/>
      <c r="K21" s="98"/>
      <c r="L21" s="98"/>
    </row>
    <row r="22" s="83" customFormat="1" ht="30" customHeight="1" spans="1:12">
      <c r="A22" s="96" t="s">
        <v>825</v>
      </c>
      <c r="B22" s="97">
        <v>30</v>
      </c>
      <c r="C22" s="97">
        <v>9</v>
      </c>
      <c r="D22" s="97">
        <v>30</v>
      </c>
      <c r="E22" s="98">
        <f>D22/B22</f>
        <v>1</v>
      </c>
      <c r="F22" s="98">
        <f>D22/C22</f>
        <v>3.33333333333333</v>
      </c>
      <c r="G22" s="103" t="s">
        <v>826</v>
      </c>
      <c r="H22" s="99"/>
      <c r="I22" s="99"/>
      <c r="J22" s="99"/>
      <c r="K22" s="98"/>
      <c r="L22" s="98"/>
    </row>
    <row r="23" s="83" customFormat="1" ht="20.1" customHeight="1" spans="1:12">
      <c r="A23" s="96" t="s">
        <v>827</v>
      </c>
      <c r="B23" s="97"/>
      <c r="C23" s="97"/>
      <c r="D23" s="97"/>
      <c r="E23" s="98"/>
      <c r="F23" s="98"/>
      <c r="G23" s="96" t="s">
        <v>828</v>
      </c>
      <c r="H23" s="99">
        <f>H24+H28+H32</f>
        <v>48</v>
      </c>
      <c r="I23" s="99">
        <f t="shared" ref="I23:J23" si="0">I24+I28+I32</f>
        <v>0</v>
      </c>
      <c r="J23" s="99">
        <f t="shared" si="0"/>
        <v>0</v>
      </c>
      <c r="K23" s="98">
        <f>J23/H23</f>
        <v>0</v>
      </c>
      <c r="L23" s="98"/>
    </row>
    <row r="24" s="83" customFormat="1" ht="20.1" customHeight="1" spans="1:12">
      <c r="A24" s="96" t="s">
        <v>829</v>
      </c>
      <c r="B24" s="97"/>
      <c r="C24" s="97"/>
      <c r="D24" s="97"/>
      <c r="E24" s="98"/>
      <c r="F24" s="98"/>
      <c r="G24" s="100" t="s">
        <v>830</v>
      </c>
      <c r="H24" s="99">
        <f>SUM(H25:H26)</f>
        <v>48</v>
      </c>
      <c r="I24" s="99">
        <v>0</v>
      </c>
      <c r="J24" s="99">
        <f>SUM(J25:J26)</f>
        <v>0</v>
      </c>
      <c r="K24" s="98">
        <f>J24/H24</f>
        <v>0</v>
      </c>
      <c r="L24" s="98"/>
    </row>
    <row r="25" s="83" customFormat="1" ht="20.1" customHeight="1" spans="1:12">
      <c r="A25" s="96" t="s">
        <v>831</v>
      </c>
      <c r="B25" s="97"/>
      <c r="C25" s="97"/>
      <c r="D25" s="97"/>
      <c r="E25" s="98"/>
      <c r="F25" s="98"/>
      <c r="G25" s="100" t="s">
        <v>832</v>
      </c>
      <c r="H25" s="99">
        <v>48</v>
      </c>
      <c r="I25" s="99">
        <v>0</v>
      </c>
      <c r="J25" s="99">
        <v>0</v>
      </c>
      <c r="K25" s="98">
        <f>J25/H25</f>
        <v>0</v>
      </c>
      <c r="L25" s="98"/>
    </row>
    <row r="26" s="83" customFormat="1" ht="20.1" customHeight="1" spans="1:12">
      <c r="A26" s="96" t="s">
        <v>833</v>
      </c>
      <c r="B26" s="97">
        <v>45</v>
      </c>
      <c r="C26" s="97">
        <v>41</v>
      </c>
      <c r="D26" s="97">
        <v>45</v>
      </c>
      <c r="E26" s="98">
        <f>D26/B26</f>
        <v>1</v>
      </c>
      <c r="F26" s="98">
        <f>D26/C26</f>
        <v>1.09756097560976</v>
      </c>
      <c r="G26" s="100" t="s">
        <v>834</v>
      </c>
      <c r="H26" s="99"/>
      <c r="I26" s="99"/>
      <c r="J26" s="99"/>
      <c r="K26" s="98"/>
      <c r="L26" s="98"/>
    </row>
    <row r="27" s="83" customFormat="1" ht="36" customHeight="1" spans="1:12">
      <c r="A27" s="96" t="s">
        <v>835</v>
      </c>
      <c r="B27" s="97"/>
      <c r="C27" s="97"/>
      <c r="D27" s="97"/>
      <c r="E27" s="98"/>
      <c r="F27" s="98"/>
      <c r="G27" s="100" t="s">
        <v>836</v>
      </c>
      <c r="H27" s="99"/>
      <c r="I27" s="99"/>
      <c r="J27" s="99"/>
      <c r="K27" s="98"/>
      <c r="L27" s="98"/>
    </row>
    <row r="28" s="83" customFormat="1" ht="20.1" customHeight="1" spans="1:12">
      <c r="A28" s="102" t="s">
        <v>837</v>
      </c>
      <c r="B28" s="101"/>
      <c r="C28" s="101"/>
      <c r="D28" s="101"/>
      <c r="E28" s="98"/>
      <c r="F28" s="98"/>
      <c r="G28" s="100" t="s">
        <v>838</v>
      </c>
      <c r="H28" s="99"/>
      <c r="I28" s="99"/>
      <c r="J28" s="99"/>
      <c r="K28" s="98"/>
      <c r="L28" s="98"/>
    </row>
    <row r="29" s="83" customFormat="1" ht="20.1" customHeight="1" spans="1:12">
      <c r="A29" s="102" t="s">
        <v>839</v>
      </c>
      <c r="B29" s="101"/>
      <c r="C29" s="101"/>
      <c r="D29" s="101"/>
      <c r="E29" s="98"/>
      <c r="F29" s="98"/>
      <c r="G29" s="100" t="s">
        <v>832</v>
      </c>
      <c r="H29" s="99"/>
      <c r="I29" s="99"/>
      <c r="J29" s="99"/>
      <c r="K29" s="98"/>
      <c r="L29" s="98"/>
    </row>
    <row r="30" s="83" customFormat="1" ht="20.1" customHeight="1" spans="1:12">
      <c r="A30" s="102" t="s">
        <v>840</v>
      </c>
      <c r="B30" s="101"/>
      <c r="C30" s="101"/>
      <c r="D30" s="101"/>
      <c r="E30" s="98"/>
      <c r="F30" s="98"/>
      <c r="G30" s="100" t="s">
        <v>834</v>
      </c>
      <c r="H30" s="99"/>
      <c r="I30" s="99"/>
      <c r="J30" s="99"/>
      <c r="K30" s="98"/>
      <c r="L30" s="98"/>
    </row>
    <row r="31" s="83" customFormat="1" ht="20.1" customHeight="1" spans="1:12">
      <c r="A31" s="102" t="s">
        <v>841</v>
      </c>
      <c r="B31" s="101"/>
      <c r="C31" s="101"/>
      <c r="D31" s="101"/>
      <c r="E31" s="98"/>
      <c r="F31" s="98"/>
      <c r="G31" s="104" t="s">
        <v>842</v>
      </c>
      <c r="H31" s="99"/>
      <c r="I31" s="99"/>
      <c r="J31" s="99"/>
      <c r="K31" s="98"/>
      <c r="L31" s="98"/>
    </row>
    <row r="32" s="83" customFormat="1" ht="33.95" customHeight="1" spans="1:12">
      <c r="A32" s="102" t="s">
        <v>843</v>
      </c>
      <c r="B32" s="101"/>
      <c r="C32" s="101"/>
      <c r="D32" s="101"/>
      <c r="E32" s="98"/>
      <c r="F32" s="98"/>
      <c r="G32" s="100" t="s">
        <v>844</v>
      </c>
      <c r="H32" s="99"/>
      <c r="I32" s="99"/>
      <c r="J32" s="99"/>
      <c r="K32" s="98"/>
      <c r="L32" s="98"/>
    </row>
    <row r="33" s="83" customFormat="1" ht="20.1" customHeight="1" spans="1:12">
      <c r="A33" s="96" t="s">
        <v>845</v>
      </c>
      <c r="B33" s="97"/>
      <c r="C33" s="97"/>
      <c r="D33" s="97"/>
      <c r="E33" s="98"/>
      <c r="F33" s="98"/>
      <c r="G33" s="103" t="s">
        <v>834</v>
      </c>
      <c r="H33" s="99"/>
      <c r="I33" s="99"/>
      <c r="J33" s="99"/>
      <c r="K33" s="98"/>
      <c r="L33" s="98"/>
    </row>
    <row r="34" s="83" customFormat="1" ht="30" customHeight="1" spans="1:12">
      <c r="A34" s="102" t="s">
        <v>846</v>
      </c>
      <c r="B34" s="101"/>
      <c r="C34" s="101">
        <v>933</v>
      </c>
      <c r="D34" s="101"/>
      <c r="E34" s="98"/>
      <c r="F34" s="98"/>
      <c r="G34" s="103" t="s">
        <v>847</v>
      </c>
      <c r="H34" s="99"/>
      <c r="I34" s="99"/>
      <c r="J34" s="99"/>
      <c r="K34" s="98"/>
      <c r="L34" s="98"/>
    </row>
    <row r="35" s="83" customFormat="1" ht="20.1" customHeight="1" spans="1:12">
      <c r="A35" s="102"/>
      <c r="B35" s="101"/>
      <c r="C35" s="101"/>
      <c r="D35" s="101"/>
      <c r="E35" s="98"/>
      <c r="F35" s="98"/>
      <c r="G35" s="96" t="s">
        <v>848</v>
      </c>
      <c r="H35" s="99"/>
      <c r="I35" s="99"/>
      <c r="J35" s="99"/>
      <c r="K35" s="98"/>
      <c r="L35" s="98"/>
    </row>
    <row r="36" s="83" customFormat="1" ht="20.1" customHeight="1" spans="1:12">
      <c r="A36" s="102"/>
      <c r="B36" s="101"/>
      <c r="C36" s="101"/>
      <c r="D36" s="101"/>
      <c r="E36" s="98"/>
      <c r="F36" s="98"/>
      <c r="G36" s="96" t="s">
        <v>849</v>
      </c>
      <c r="H36" s="99"/>
      <c r="I36" s="99"/>
      <c r="J36" s="99"/>
      <c r="K36" s="98"/>
      <c r="L36" s="98"/>
    </row>
    <row r="37" s="83" customFormat="1" ht="20.1" customHeight="1" spans="1:12">
      <c r="A37" s="102"/>
      <c r="B37" s="101"/>
      <c r="C37" s="101"/>
      <c r="D37" s="101"/>
      <c r="E37" s="98"/>
      <c r="F37" s="98"/>
      <c r="G37" s="96" t="s">
        <v>850</v>
      </c>
      <c r="H37" s="99"/>
      <c r="I37" s="99"/>
      <c r="J37" s="99"/>
      <c r="K37" s="98"/>
      <c r="L37" s="98"/>
    </row>
    <row r="38" s="83" customFormat="1" ht="20.1" customHeight="1" spans="1:12">
      <c r="A38" s="102"/>
      <c r="B38" s="101"/>
      <c r="C38" s="101"/>
      <c r="D38" s="101"/>
      <c r="E38" s="98"/>
      <c r="F38" s="98"/>
      <c r="G38" s="96" t="s">
        <v>851</v>
      </c>
      <c r="H38" s="99"/>
      <c r="I38" s="99"/>
      <c r="J38" s="99"/>
      <c r="K38" s="98"/>
      <c r="L38" s="98"/>
    </row>
    <row r="39" s="83" customFormat="1" ht="20.1" customHeight="1" spans="1:12">
      <c r="A39" s="102"/>
      <c r="B39" s="101"/>
      <c r="C39" s="101"/>
      <c r="D39" s="101"/>
      <c r="E39" s="98"/>
      <c r="F39" s="98"/>
      <c r="G39" s="96" t="s">
        <v>852</v>
      </c>
      <c r="H39" s="99"/>
      <c r="I39" s="99"/>
      <c r="J39" s="99"/>
      <c r="K39" s="98"/>
      <c r="L39" s="98"/>
    </row>
    <row r="40" s="83" customFormat="1" ht="32.1" customHeight="1" spans="1:12">
      <c r="A40" s="102"/>
      <c r="B40" s="101"/>
      <c r="C40" s="101"/>
      <c r="D40" s="101"/>
      <c r="E40" s="98"/>
      <c r="F40" s="98"/>
      <c r="G40" s="96" t="s">
        <v>853</v>
      </c>
      <c r="H40" s="99"/>
      <c r="I40" s="99"/>
      <c r="J40" s="99"/>
      <c r="K40" s="98"/>
      <c r="L40" s="98"/>
    </row>
    <row r="41" s="83" customFormat="1" ht="20.1" customHeight="1" spans="1:12">
      <c r="A41" s="102"/>
      <c r="B41" s="101"/>
      <c r="C41" s="101"/>
      <c r="D41" s="101"/>
      <c r="E41" s="98"/>
      <c r="F41" s="98"/>
      <c r="G41" s="96" t="s">
        <v>854</v>
      </c>
      <c r="H41" s="99"/>
      <c r="I41" s="99"/>
      <c r="J41" s="99"/>
      <c r="K41" s="98"/>
      <c r="L41" s="98"/>
    </row>
    <row r="42" s="83" customFormat="1" ht="20.1" customHeight="1" spans="1:12">
      <c r="A42" s="102"/>
      <c r="B42" s="101"/>
      <c r="C42" s="101"/>
      <c r="D42" s="101"/>
      <c r="E42" s="98"/>
      <c r="F42" s="98"/>
      <c r="G42" s="96" t="s">
        <v>855</v>
      </c>
      <c r="H42" s="99"/>
      <c r="I42" s="99"/>
      <c r="J42" s="99"/>
      <c r="K42" s="98"/>
      <c r="L42" s="98"/>
    </row>
    <row r="43" s="83" customFormat="1" ht="20.1" customHeight="1" spans="1:12">
      <c r="A43" s="102"/>
      <c r="B43" s="101"/>
      <c r="C43" s="101"/>
      <c r="D43" s="101"/>
      <c r="E43" s="98"/>
      <c r="F43" s="98"/>
      <c r="G43" s="96" t="s">
        <v>856</v>
      </c>
      <c r="H43" s="99"/>
      <c r="I43" s="99"/>
      <c r="J43" s="99"/>
      <c r="K43" s="98"/>
      <c r="L43" s="98"/>
    </row>
    <row r="44" s="83" customFormat="1" ht="20.1" customHeight="1" spans="1:12">
      <c r="A44" s="102"/>
      <c r="B44" s="101"/>
      <c r="C44" s="101"/>
      <c r="D44" s="101"/>
      <c r="E44" s="98"/>
      <c r="F44" s="98"/>
      <c r="G44" s="96" t="s">
        <v>857</v>
      </c>
      <c r="H44" s="99"/>
      <c r="I44" s="99"/>
      <c r="J44" s="99"/>
      <c r="K44" s="98"/>
      <c r="L44" s="98"/>
    </row>
    <row r="45" s="83" customFormat="1" ht="20.1" customHeight="1" spans="1:12">
      <c r="A45" s="102"/>
      <c r="B45" s="101"/>
      <c r="C45" s="101"/>
      <c r="D45" s="101"/>
      <c r="E45" s="98"/>
      <c r="F45" s="98"/>
      <c r="G45" s="96" t="s">
        <v>858</v>
      </c>
      <c r="H45" s="99"/>
      <c r="I45" s="99"/>
      <c r="J45" s="99"/>
      <c r="K45" s="98"/>
      <c r="L45" s="98"/>
    </row>
    <row r="46" s="83" customFormat="1" ht="20.1" customHeight="1" spans="1:12">
      <c r="A46" s="102"/>
      <c r="B46" s="101"/>
      <c r="C46" s="101"/>
      <c r="D46" s="101"/>
      <c r="E46" s="98"/>
      <c r="F46" s="98"/>
      <c r="G46" s="96" t="s">
        <v>859</v>
      </c>
      <c r="H46" s="99">
        <f>H47+H63+H67+H68+H74+H78+H82+H86+H92+H95</f>
        <v>500</v>
      </c>
      <c r="I46" s="99">
        <f>I47+I65+I67+I68+I74+I78+I82+I86+I92+I95</f>
        <v>398</v>
      </c>
      <c r="J46" s="99">
        <f>J47+J63+J67+J68+J74+J78+J82+J86+J92+J95</f>
        <v>575</v>
      </c>
      <c r="K46" s="98">
        <f>J46/H46</f>
        <v>1.15</v>
      </c>
      <c r="L46" s="98">
        <f>J46/I46</f>
        <v>1.44472361809045</v>
      </c>
    </row>
    <row r="47" s="84" customFormat="1" ht="20.1" customHeight="1" spans="1:12">
      <c r="A47" s="105"/>
      <c r="B47" s="106"/>
      <c r="C47" s="106"/>
      <c r="D47" s="106"/>
      <c r="E47" s="98"/>
      <c r="F47" s="98"/>
      <c r="G47" s="96" t="s">
        <v>860</v>
      </c>
      <c r="H47" s="99">
        <f>SUM(H48:H59)</f>
        <v>500</v>
      </c>
      <c r="I47" s="99">
        <f>SUM(I48:I62)</f>
        <v>398</v>
      </c>
      <c r="J47" s="99">
        <f>SUM(J48:J59)</f>
        <v>500</v>
      </c>
      <c r="K47" s="98">
        <f>J47/H47</f>
        <v>1</v>
      </c>
      <c r="L47" s="98">
        <f>J47/I47</f>
        <v>1.25628140703518</v>
      </c>
    </row>
    <row r="48" s="83" customFormat="1" ht="20.1" customHeight="1" spans="1:12">
      <c r="A48" s="102"/>
      <c r="B48" s="101"/>
      <c r="C48" s="101"/>
      <c r="D48" s="101"/>
      <c r="E48" s="98"/>
      <c r="F48" s="98"/>
      <c r="G48" s="104" t="s">
        <v>861</v>
      </c>
      <c r="H48" s="99">
        <v>275</v>
      </c>
      <c r="I48" s="99">
        <v>94</v>
      </c>
      <c r="J48" s="99">
        <v>275</v>
      </c>
      <c r="K48" s="98">
        <f>J48/H48</f>
        <v>1</v>
      </c>
      <c r="L48" s="98">
        <f>J48/I48</f>
        <v>2.92553191489362</v>
      </c>
    </row>
    <row r="49" s="83" customFormat="1" ht="20.1" customHeight="1" spans="1:12">
      <c r="A49" s="102"/>
      <c r="B49" s="101"/>
      <c r="C49" s="101"/>
      <c r="D49" s="101"/>
      <c r="E49" s="98"/>
      <c r="F49" s="98"/>
      <c r="G49" s="104" t="s">
        <v>862</v>
      </c>
      <c r="H49" s="99"/>
      <c r="I49" s="99"/>
      <c r="J49" s="99"/>
      <c r="K49" s="98"/>
      <c r="L49" s="98"/>
    </row>
    <row r="50" s="83" customFormat="1" ht="20.1" customHeight="1" spans="1:12">
      <c r="A50" s="102"/>
      <c r="B50" s="101"/>
      <c r="C50" s="101"/>
      <c r="D50" s="101"/>
      <c r="E50" s="98"/>
      <c r="F50" s="98"/>
      <c r="G50" s="104" t="s">
        <v>863</v>
      </c>
      <c r="H50" s="99">
        <v>0</v>
      </c>
      <c r="I50" s="99"/>
      <c r="J50" s="99"/>
      <c r="K50" s="98"/>
      <c r="L50" s="98"/>
    </row>
    <row r="51" s="83" customFormat="1" ht="20.1" customHeight="1" spans="1:12">
      <c r="A51" s="100"/>
      <c r="B51" s="97"/>
      <c r="C51" s="97"/>
      <c r="D51" s="97"/>
      <c r="E51" s="98"/>
      <c r="F51" s="98"/>
      <c r="G51" s="104" t="s">
        <v>864</v>
      </c>
      <c r="H51" s="99">
        <v>225</v>
      </c>
      <c r="I51" s="99">
        <v>298</v>
      </c>
      <c r="J51" s="99">
        <v>225</v>
      </c>
      <c r="K51" s="98">
        <f>J51/H51</f>
        <v>1</v>
      </c>
      <c r="L51" s="98">
        <f>J51/I51</f>
        <v>0.75503355704698</v>
      </c>
    </row>
    <row r="52" s="83" customFormat="1" ht="20.1" customHeight="1" spans="1:12">
      <c r="A52" s="100"/>
      <c r="B52" s="97"/>
      <c r="C52" s="97"/>
      <c r="D52" s="97"/>
      <c r="E52" s="98"/>
      <c r="F52" s="98"/>
      <c r="G52" s="104" t="s">
        <v>865</v>
      </c>
      <c r="H52" s="99"/>
      <c r="I52" s="99"/>
      <c r="J52" s="99"/>
      <c r="K52" s="98"/>
      <c r="L52" s="98"/>
    </row>
    <row r="53" s="83" customFormat="1" ht="20.1" customHeight="1" spans="1:12">
      <c r="A53" s="100"/>
      <c r="B53" s="97"/>
      <c r="C53" s="97"/>
      <c r="D53" s="97"/>
      <c r="E53" s="98"/>
      <c r="F53" s="98"/>
      <c r="G53" s="104" t="s">
        <v>866</v>
      </c>
      <c r="H53" s="99"/>
      <c r="I53" s="99"/>
      <c r="J53" s="99"/>
      <c r="K53" s="98"/>
      <c r="L53" s="98"/>
    </row>
    <row r="54" s="83" customFormat="1" ht="20.1" customHeight="1" spans="1:12">
      <c r="A54" s="100"/>
      <c r="B54" s="97"/>
      <c r="C54" s="97"/>
      <c r="D54" s="97"/>
      <c r="E54" s="98"/>
      <c r="F54" s="98"/>
      <c r="G54" s="104" t="s">
        <v>867</v>
      </c>
      <c r="H54" s="99"/>
      <c r="I54" s="99"/>
      <c r="J54" s="99"/>
      <c r="K54" s="98"/>
      <c r="L54" s="98"/>
    </row>
    <row r="55" s="83" customFormat="1" ht="20.1" customHeight="1" spans="1:12">
      <c r="A55" s="100"/>
      <c r="B55" s="97"/>
      <c r="C55" s="97"/>
      <c r="D55" s="97"/>
      <c r="E55" s="98"/>
      <c r="F55" s="98"/>
      <c r="G55" s="104" t="s">
        <v>868</v>
      </c>
      <c r="H55" s="99"/>
      <c r="I55" s="99"/>
      <c r="J55" s="99"/>
      <c r="K55" s="98"/>
      <c r="L55" s="98"/>
    </row>
    <row r="56" s="83" customFormat="1" ht="20.1" customHeight="1" spans="1:12">
      <c r="A56" s="96"/>
      <c r="B56" s="97"/>
      <c r="C56" s="97"/>
      <c r="D56" s="97"/>
      <c r="E56" s="98"/>
      <c r="F56" s="98"/>
      <c r="G56" s="104" t="s">
        <v>869</v>
      </c>
      <c r="H56" s="99"/>
      <c r="I56" s="99"/>
      <c r="J56" s="99"/>
      <c r="K56" s="98"/>
      <c r="L56" s="98"/>
    </row>
    <row r="57" s="83" customFormat="1" ht="20.1" customHeight="1" spans="1:12">
      <c r="A57" s="96"/>
      <c r="B57" s="97"/>
      <c r="C57" s="97"/>
      <c r="D57" s="97"/>
      <c r="E57" s="98"/>
      <c r="F57" s="98"/>
      <c r="G57" s="104" t="s">
        <v>870</v>
      </c>
      <c r="H57" s="99"/>
      <c r="I57" s="99"/>
      <c r="J57" s="99"/>
      <c r="K57" s="98"/>
      <c r="L57" s="98"/>
    </row>
    <row r="58" s="83" customFormat="1" ht="20.1" customHeight="1" spans="1:12">
      <c r="A58" s="96"/>
      <c r="B58" s="97"/>
      <c r="C58" s="97"/>
      <c r="D58" s="97"/>
      <c r="E58" s="98"/>
      <c r="F58" s="98"/>
      <c r="G58" s="104" t="s">
        <v>871</v>
      </c>
      <c r="H58" s="99"/>
      <c r="I58" s="99"/>
      <c r="J58" s="99"/>
      <c r="K58" s="98"/>
      <c r="L58" s="98"/>
    </row>
    <row r="59" s="83" customFormat="1" ht="27" customHeight="1" spans="1:12">
      <c r="A59" s="96"/>
      <c r="B59" s="97"/>
      <c r="C59" s="97"/>
      <c r="D59" s="97"/>
      <c r="E59" s="98"/>
      <c r="F59" s="98"/>
      <c r="G59" s="104" t="s">
        <v>872</v>
      </c>
      <c r="H59" s="99"/>
      <c r="I59" s="99"/>
      <c r="J59" s="99"/>
      <c r="K59" s="98"/>
      <c r="L59" s="98"/>
    </row>
    <row r="60" s="83" customFormat="1" ht="20.1" customHeight="1" spans="1:12">
      <c r="A60" s="96"/>
      <c r="B60" s="97"/>
      <c r="C60" s="97"/>
      <c r="D60" s="97"/>
      <c r="E60" s="98"/>
      <c r="F60" s="98"/>
      <c r="G60" s="107" t="s">
        <v>873</v>
      </c>
      <c r="H60" s="99"/>
      <c r="I60" s="99"/>
      <c r="J60" s="99"/>
      <c r="K60" s="98"/>
      <c r="L60" s="98"/>
    </row>
    <row r="61" s="83" customFormat="1" ht="20.1" customHeight="1" spans="1:12">
      <c r="A61" s="96"/>
      <c r="B61" s="97"/>
      <c r="C61" s="97"/>
      <c r="D61" s="97"/>
      <c r="E61" s="98"/>
      <c r="F61" s="98"/>
      <c r="G61" s="107" t="s">
        <v>874</v>
      </c>
      <c r="H61" s="99"/>
      <c r="I61" s="99"/>
      <c r="J61" s="99"/>
      <c r="K61" s="98"/>
      <c r="L61" s="98"/>
    </row>
    <row r="62" s="83" customFormat="1" ht="20.1" customHeight="1" spans="1:12">
      <c r="A62" s="96"/>
      <c r="B62" s="97"/>
      <c r="C62" s="97"/>
      <c r="D62" s="97"/>
      <c r="E62" s="98"/>
      <c r="F62" s="98"/>
      <c r="G62" s="107" t="s">
        <v>875</v>
      </c>
      <c r="H62" s="99"/>
      <c r="I62" s="99">
        <v>6</v>
      </c>
      <c r="J62" s="99"/>
      <c r="K62" s="98"/>
      <c r="L62" s="98">
        <f>J62/I62</f>
        <v>0</v>
      </c>
    </row>
    <row r="63" s="83" customFormat="1" ht="20.1" customHeight="1" spans="1:12">
      <c r="A63" s="96"/>
      <c r="B63" s="97"/>
      <c r="C63" s="97"/>
      <c r="D63" s="97"/>
      <c r="E63" s="98"/>
      <c r="F63" s="98"/>
      <c r="G63" s="96" t="s">
        <v>876</v>
      </c>
      <c r="H63" s="99"/>
      <c r="I63" s="99"/>
      <c r="J63" s="99"/>
      <c r="K63" s="98"/>
      <c r="L63" s="98"/>
    </row>
    <row r="64" s="83" customFormat="1" ht="20.1" customHeight="1" spans="1:12">
      <c r="A64" s="96"/>
      <c r="B64" s="97"/>
      <c r="C64" s="97"/>
      <c r="D64" s="97"/>
      <c r="E64" s="98"/>
      <c r="F64" s="98"/>
      <c r="G64" s="104" t="s">
        <v>861</v>
      </c>
      <c r="H64" s="99"/>
      <c r="I64" s="99"/>
      <c r="J64" s="99"/>
      <c r="K64" s="98"/>
      <c r="L64" s="98"/>
    </row>
    <row r="65" s="83" customFormat="1" ht="20.1" customHeight="1" spans="1:12">
      <c r="A65" s="96"/>
      <c r="B65" s="97"/>
      <c r="C65" s="97"/>
      <c r="D65" s="97"/>
      <c r="E65" s="98"/>
      <c r="F65" s="98"/>
      <c r="G65" s="104" t="s">
        <v>862</v>
      </c>
      <c r="H65" s="99"/>
      <c r="I65" s="99"/>
      <c r="J65" s="99"/>
      <c r="K65" s="98"/>
      <c r="L65" s="98"/>
    </row>
    <row r="66" s="83" customFormat="1" ht="20.1" customHeight="1" spans="1:12">
      <c r="A66" s="96"/>
      <c r="B66" s="97"/>
      <c r="C66" s="97"/>
      <c r="D66" s="97"/>
      <c r="E66" s="98"/>
      <c r="F66" s="98"/>
      <c r="G66" s="104" t="s">
        <v>877</v>
      </c>
      <c r="H66" s="99"/>
      <c r="I66" s="99"/>
      <c r="J66" s="99"/>
      <c r="K66" s="98"/>
      <c r="L66" s="98"/>
    </row>
    <row r="67" s="83" customFormat="1" ht="20.1" customHeight="1" spans="1:12">
      <c r="A67" s="96"/>
      <c r="B67" s="97"/>
      <c r="C67" s="97"/>
      <c r="D67" s="97"/>
      <c r="E67" s="98"/>
      <c r="F67" s="98"/>
      <c r="G67" s="96" t="s">
        <v>878</v>
      </c>
      <c r="H67" s="99"/>
      <c r="I67" s="99"/>
      <c r="J67" s="99"/>
      <c r="K67" s="98"/>
      <c r="L67" s="98"/>
    </row>
    <row r="68" s="83" customFormat="1" ht="20.1" customHeight="1" spans="1:12">
      <c r="A68" s="96"/>
      <c r="B68" s="97"/>
      <c r="C68" s="97"/>
      <c r="D68" s="97"/>
      <c r="E68" s="98"/>
      <c r="F68" s="98"/>
      <c r="G68" s="96" t="s">
        <v>879</v>
      </c>
      <c r="H68" s="99">
        <v>0</v>
      </c>
      <c r="I68" s="99"/>
      <c r="J68" s="99">
        <v>30</v>
      </c>
      <c r="K68" s="98"/>
      <c r="L68" s="98"/>
    </row>
    <row r="69" s="83" customFormat="1" ht="20.1" customHeight="1" spans="1:12">
      <c r="A69" s="96"/>
      <c r="B69" s="97"/>
      <c r="C69" s="97"/>
      <c r="D69" s="97"/>
      <c r="E69" s="98"/>
      <c r="F69" s="98"/>
      <c r="G69" s="104" t="s">
        <v>880</v>
      </c>
      <c r="H69" s="99">
        <v>0</v>
      </c>
      <c r="I69" s="99"/>
      <c r="J69" s="99">
        <v>30</v>
      </c>
      <c r="K69" s="98"/>
      <c r="L69" s="98"/>
    </row>
    <row r="70" s="83" customFormat="1" ht="20.1" customHeight="1" spans="1:12">
      <c r="A70" s="96"/>
      <c r="B70" s="97"/>
      <c r="C70" s="97"/>
      <c r="D70" s="97"/>
      <c r="E70" s="98"/>
      <c r="F70" s="98"/>
      <c r="G70" s="104" t="s">
        <v>881</v>
      </c>
      <c r="H70" s="99"/>
      <c r="I70" s="99"/>
      <c r="J70" s="99"/>
      <c r="K70" s="98"/>
      <c r="L70" s="98"/>
    </row>
    <row r="71" s="83" customFormat="1" ht="20.1" customHeight="1" spans="1:12">
      <c r="A71" s="96"/>
      <c r="B71" s="97"/>
      <c r="C71" s="97"/>
      <c r="D71" s="97"/>
      <c r="E71" s="98"/>
      <c r="F71" s="98"/>
      <c r="G71" s="104" t="s">
        <v>882</v>
      </c>
      <c r="H71" s="99"/>
      <c r="I71" s="99"/>
      <c r="J71" s="99"/>
      <c r="K71" s="98"/>
      <c r="L71" s="98"/>
    </row>
    <row r="72" s="83" customFormat="1" ht="20.1" customHeight="1" spans="1:12">
      <c r="A72" s="96"/>
      <c r="B72" s="97"/>
      <c r="C72" s="97"/>
      <c r="D72" s="97"/>
      <c r="E72" s="98"/>
      <c r="F72" s="98"/>
      <c r="G72" s="104" t="s">
        <v>883</v>
      </c>
      <c r="H72" s="99"/>
      <c r="I72" s="99"/>
      <c r="J72" s="99"/>
      <c r="K72" s="98"/>
      <c r="L72" s="98"/>
    </row>
    <row r="73" s="83" customFormat="1" ht="20.1" customHeight="1" spans="1:12">
      <c r="A73" s="96"/>
      <c r="B73" s="97"/>
      <c r="C73" s="97"/>
      <c r="D73" s="97"/>
      <c r="E73" s="98"/>
      <c r="F73" s="98"/>
      <c r="G73" s="104" t="s">
        <v>884</v>
      </c>
      <c r="H73" s="99"/>
      <c r="I73" s="99"/>
      <c r="J73" s="99"/>
      <c r="K73" s="98"/>
      <c r="L73" s="98"/>
    </row>
    <row r="74" s="83" customFormat="1" ht="20.1" customHeight="1" spans="1:12">
      <c r="A74" s="96"/>
      <c r="B74" s="97"/>
      <c r="C74" s="97"/>
      <c r="D74" s="97"/>
      <c r="E74" s="98"/>
      <c r="F74" s="98"/>
      <c r="G74" s="96" t="s">
        <v>885</v>
      </c>
      <c r="H74" s="99">
        <v>0</v>
      </c>
      <c r="I74" s="99"/>
      <c r="J74" s="99">
        <v>45</v>
      </c>
      <c r="K74" s="98"/>
      <c r="L74" s="98"/>
    </row>
    <row r="75" s="83" customFormat="1" ht="20.1" customHeight="1" spans="1:12">
      <c r="A75" s="96"/>
      <c r="B75" s="97"/>
      <c r="C75" s="97"/>
      <c r="D75" s="97"/>
      <c r="E75" s="98"/>
      <c r="F75" s="98"/>
      <c r="G75" s="96" t="s">
        <v>886</v>
      </c>
      <c r="H75" s="99">
        <v>0</v>
      </c>
      <c r="I75" s="99"/>
      <c r="J75" s="99">
        <v>45</v>
      </c>
      <c r="K75" s="98"/>
      <c r="L75" s="98"/>
    </row>
    <row r="76" s="83" customFormat="1" ht="20.1" customHeight="1" spans="1:12">
      <c r="A76" s="96"/>
      <c r="B76" s="97"/>
      <c r="C76" s="97"/>
      <c r="D76" s="97"/>
      <c r="E76" s="98"/>
      <c r="F76" s="98"/>
      <c r="G76" s="96" t="s">
        <v>887</v>
      </c>
      <c r="H76" s="99"/>
      <c r="I76" s="99"/>
      <c r="J76" s="99"/>
      <c r="K76" s="98"/>
      <c r="L76" s="98"/>
    </row>
    <row r="77" s="83" customFormat="1" ht="20.1" customHeight="1" spans="1:12">
      <c r="A77" s="96"/>
      <c r="B77" s="97"/>
      <c r="C77" s="97"/>
      <c r="D77" s="97"/>
      <c r="E77" s="98"/>
      <c r="F77" s="98"/>
      <c r="G77" s="96" t="s">
        <v>888</v>
      </c>
      <c r="H77" s="99"/>
      <c r="I77" s="99"/>
      <c r="J77" s="99"/>
      <c r="K77" s="98"/>
      <c r="L77" s="98"/>
    </row>
    <row r="78" s="83" customFormat="1" ht="20.1" customHeight="1" spans="1:12">
      <c r="A78" s="96"/>
      <c r="B78" s="97"/>
      <c r="C78" s="97"/>
      <c r="D78" s="97"/>
      <c r="E78" s="98"/>
      <c r="F78" s="98"/>
      <c r="G78" s="96" t="s">
        <v>889</v>
      </c>
      <c r="H78" s="99"/>
      <c r="I78" s="99"/>
      <c r="J78" s="99"/>
      <c r="K78" s="98"/>
      <c r="L78" s="98"/>
    </row>
    <row r="79" s="83" customFormat="1" ht="20.1" customHeight="1" spans="1:12">
      <c r="A79" s="96"/>
      <c r="B79" s="97"/>
      <c r="C79" s="97"/>
      <c r="D79" s="97"/>
      <c r="E79" s="98"/>
      <c r="F79" s="98"/>
      <c r="G79" s="103" t="s">
        <v>861</v>
      </c>
      <c r="H79" s="99"/>
      <c r="I79" s="99"/>
      <c r="J79" s="99"/>
      <c r="K79" s="98"/>
      <c r="L79" s="98"/>
    </row>
    <row r="80" s="83" customFormat="1" ht="20.1" customHeight="1" spans="1:12">
      <c r="A80" s="96"/>
      <c r="B80" s="97"/>
      <c r="C80" s="97"/>
      <c r="D80" s="97"/>
      <c r="E80" s="98"/>
      <c r="F80" s="98"/>
      <c r="G80" s="103" t="s">
        <v>862</v>
      </c>
      <c r="H80" s="99"/>
      <c r="I80" s="99"/>
      <c r="J80" s="99"/>
      <c r="K80" s="98"/>
      <c r="L80" s="98"/>
    </row>
    <row r="81" s="83" customFormat="1" ht="20.1" customHeight="1" spans="1:12">
      <c r="A81" s="96"/>
      <c r="B81" s="97"/>
      <c r="C81" s="97"/>
      <c r="D81" s="97"/>
      <c r="E81" s="98"/>
      <c r="F81" s="98"/>
      <c r="G81" s="103" t="s">
        <v>890</v>
      </c>
      <c r="H81" s="99"/>
      <c r="I81" s="99"/>
      <c r="J81" s="99"/>
      <c r="K81" s="98"/>
      <c r="L81" s="98"/>
    </row>
    <row r="82" s="83" customFormat="1" ht="20.1" customHeight="1" spans="1:12">
      <c r="A82" s="96"/>
      <c r="B82" s="97"/>
      <c r="C82" s="97"/>
      <c r="D82" s="97"/>
      <c r="E82" s="98"/>
      <c r="F82" s="98"/>
      <c r="G82" s="96" t="s">
        <v>891</v>
      </c>
      <c r="H82" s="99"/>
      <c r="I82" s="99"/>
      <c r="J82" s="99"/>
      <c r="K82" s="98"/>
      <c r="L82" s="98"/>
    </row>
    <row r="83" s="83" customFormat="1" ht="20.1" customHeight="1" spans="1:12">
      <c r="A83" s="96"/>
      <c r="B83" s="97"/>
      <c r="C83" s="97"/>
      <c r="D83" s="97"/>
      <c r="E83" s="98"/>
      <c r="F83" s="98"/>
      <c r="G83" s="103" t="s">
        <v>861</v>
      </c>
      <c r="H83" s="99"/>
      <c r="I83" s="99"/>
      <c r="J83" s="99"/>
      <c r="K83" s="98"/>
      <c r="L83" s="98"/>
    </row>
    <row r="84" s="83" customFormat="1" ht="20.1" customHeight="1" spans="1:12">
      <c r="A84" s="96"/>
      <c r="B84" s="97"/>
      <c r="C84" s="97"/>
      <c r="D84" s="97"/>
      <c r="E84" s="98"/>
      <c r="F84" s="98"/>
      <c r="G84" s="103" t="s">
        <v>862</v>
      </c>
      <c r="H84" s="99"/>
      <c r="I84" s="99"/>
      <c r="J84" s="99"/>
      <c r="K84" s="98"/>
      <c r="L84" s="98"/>
    </row>
    <row r="85" s="83" customFormat="1" ht="27.95" customHeight="1" spans="1:12">
      <c r="A85" s="96"/>
      <c r="B85" s="97"/>
      <c r="C85" s="97"/>
      <c r="D85" s="97"/>
      <c r="E85" s="98"/>
      <c r="F85" s="98"/>
      <c r="G85" s="103" t="s">
        <v>892</v>
      </c>
      <c r="H85" s="99"/>
      <c r="I85" s="99"/>
      <c r="J85" s="99"/>
      <c r="K85" s="98"/>
      <c r="L85" s="98"/>
    </row>
    <row r="86" s="83" customFormat="1" ht="31" customHeight="1" spans="1:12">
      <c r="A86" s="96"/>
      <c r="B86" s="97"/>
      <c r="C86" s="97"/>
      <c r="D86" s="97"/>
      <c r="E86" s="98"/>
      <c r="F86" s="98"/>
      <c r="G86" s="96" t="s">
        <v>893</v>
      </c>
      <c r="H86" s="99"/>
      <c r="I86" s="99"/>
      <c r="J86" s="99"/>
      <c r="K86" s="98"/>
      <c r="L86" s="98"/>
    </row>
    <row r="87" s="83" customFormat="1" ht="20.1" customHeight="1" spans="1:12">
      <c r="A87" s="96"/>
      <c r="B87" s="97"/>
      <c r="C87" s="97"/>
      <c r="D87" s="97"/>
      <c r="E87" s="98"/>
      <c r="F87" s="98"/>
      <c r="G87" s="103" t="s">
        <v>880</v>
      </c>
      <c r="H87" s="99"/>
      <c r="I87" s="99"/>
      <c r="J87" s="99"/>
      <c r="K87" s="98"/>
      <c r="L87" s="98"/>
    </row>
    <row r="88" s="83" customFormat="1" ht="20.1" customHeight="1" spans="1:12">
      <c r="A88" s="96"/>
      <c r="B88" s="97"/>
      <c r="C88" s="97"/>
      <c r="D88" s="97"/>
      <c r="E88" s="98"/>
      <c r="F88" s="98"/>
      <c r="G88" s="103" t="s">
        <v>881</v>
      </c>
      <c r="H88" s="99"/>
      <c r="I88" s="99"/>
      <c r="J88" s="99"/>
      <c r="K88" s="98"/>
      <c r="L88" s="98"/>
    </row>
    <row r="89" s="83" customFormat="1" ht="20.1" customHeight="1" spans="1:12">
      <c r="A89" s="96"/>
      <c r="B89" s="97"/>
      <c r="C89" s="97"/>
      <c r="D89" s="97"/>
      <c r="E89" s="98"/>
      <c r="F89" s="98"/>
      <c r="G89" s="103" t="s">
        <v>882</v>
      </c>
      <c r="H89" s="99"/>
      <c r="I89" s="99"/>
      <c r="J89" s="99"/>
      <c r="K89" s="98"/>
      <c r="L89" s="98"/>
    </row>
    <row r="90" s="83" customFormat="1" ht="20.1" customHeight="1" spans="1:12">
      <c r="A90" s="96"/>
      <c r="B90" s="97"/>
      <c r="C90" s="97"/>
      <c r="D90" s="97"/>
      <c r="E90" s="98"/>
      <c r="F90" s="98"/>
      <c r="G90" s="103" t="s">
        <v>883</v>
      </c>
      <c r="H90" s="99"/>
      <c r="I90" s="99"/>
      <c r="J90" s="99"/>
      <c r="K90" s="98"/>
      <c r="L90" s="98"/>
    </row>
    <row r="91" s="83" customFormat="1" ht="31" customHeight="1" spans="1:12">
      <c r="A91" s="96"/>
      <c r="B91" s="97"/>
      <c r="C91" s="97"/>
      <c r="D91" s="97"/>
      <c r="E91" s="98"/>
      <c r="F91" s="98"/>
      <c r="G91" s="103" t="s">
        <v>894</v>
      </c>
      <c r="H91" s="99"/>
      <c r="I91" s="99"/>
      <c r="J91" s="99"/>
      <c r="K91" s="98"/>
      <c r="L91" s="98"/>
    </row>
    <row r="92" s="83" customFormat="1" ht="20.1" customHeight="1" spans="1:12">
      <c r="A92" s="96"/>
      <c r="B92" s="97"/>
      <c r="C92" s="97"/>
      <c r="D92" s="97"/>
      <c r="E92" s="98"/>
      <c r="F92" s="98"/>
      <c r="G92" s="96" t="s">
        <v>895</v>
      </c>
      <c r="H92" s="99"/>
      <c r="I92" s="99"/>
      <c r="J92" s="99"/>
      <c r="K92" s="98"/>
      <c r="L92" s="98"/>
    </row>
    <row r="93" s="83" customFormat="1" ht="20.1" customHeight="1" spans="1:12">
      <c r="A93" s="96"/>
      <c r="B93" s="97"/>
      <c r="C93" s="97"/>
      <c r="D93" s="97"/>
      <c r="E93" s="98"/>
      <c r="F93" s="98"/>
      <c r="G93" s="103" t="s">
        <v>886</v>
      </c>
      <c r="H93" s="99"/>
      <c r="I93" s="99"/>
      <c r="J93" s="99"/>
      <c r="K93" s="98"/>
      <c r="L93" s="98"/>
    </row>
    <row r="94" s="83" customFormat="1" ht="28" customHeight="1" spans="1:12">
      <c r="A94" s="96"/>
      <c r="B94" s="97"/>
      <c r="C94" s="97"/>
      <c r="D94" s="97"/>
      <c r="E94" s="98"/>
      <c r="F94" s="98"/>
      <c r="G94" s="103" t="s">
        <v>896</v>
      </c>
      <c r="H94" s="99"/>
      <c r="I94" s="99"/>
      <c r="J94" s="99"/>
      <c r="K94" s="98"/>
      <c r="L94" s="98"/>
    </row>
    <row r="95" s="83" customFormat="1" ht="31" customHeight="1" spans="1:12">
      <c r="A95" s="96"/>
      <c r="B95" s="97"/>
      <c r="C95" s="97"/>
      <c r="D95" s="97"/>
      <c r="E95" s="98"/>
      <c r="F95" s="98"/>
      <c r="G95" s="103" t="s">
        <v>897</v>
      </c>
      <c r="H95" s="99"/>
      <c r="I95" s="99"/>
      <c r="J95" s="99"/>
      <c r="K95" s="98"/>
      <c r="L95" s="98"/>
    </row>
    <row r="96" s="83" customFormat="1" ht="20.1" customHeight="1" spans="1:12">
      <c r="A96" s="96"/>
      <c r="B96" s="97"/>
      <c r="C96" s="97"/>
      <c r="D96" s="97"/>
      <c r="E96" s="98"/>
      <c r="F96" s="98"/>
      <c r="G96" s="103" t="s">
        <v>861</v>
      </c>
      <c r="H96" s="99"/>
      <c r="I96" s="99"/>
      <c r="J96" s="99"/>
      <c r="K96" s="98"/>
      <c r="L96" s="98"/>
    </row>
    <row r="97" s="83" customFormat="1" ht="20.1" customHeight="1" spans="1:12">
      <c r="A97" s="96"/>
      <c r="B97" s="97"/>
      <c r="C97" s="97"/>
      <c r="D97" s="97"/>
      <c r="E97" s="98"/>
      <c r="F97" s="98"/>
      <c r="G97" s="103" t="s">
        <v>862</v>
      </c>
      <c r="H97" s="99"/>
      <c r="I97" s="99"/>
      <c r="J97" s="99"/>
      <c r="K97" s="98"/>
      <c r="L97" s="98"/>
    </row>
    <row r="98" s="83" customFormat="1" ht="20.1" customHeight="1" spans="1:12">
      <c r="A98" s="96"/>
      <c r="B98" s="97"/>
      <c r="C98" s="97"/>
      <c r="D98" s="97"/>
      <c r="E98" s="98"/>
      <c r="F98" s="98"/>
      <c r="G98" s="103" t="s">
        <v>863</v>
      </c>
      <c r="H98" s="99"/>
      <c r="I98" s="99"/>
      <c r="J98" s="99"/>
      <c r="K98" s="98"/>
      <c r="L98" s="98"/>
    </row>
    <row r="99" s="83" customFormat="1" ht="20.1" customHeight="1" spans="1:12">
      <c r="A99" s="96"/>
      <c r="B99" s="97"/>
      <c r="C99" s="97"/>
      <c r="D99" s="97"/>
      <c r="E99" s="98"/>
      <c r="F99" s="98"/>
      <c r="G99" s="103" t="s">
        <v>864</v>
      </c>
      <c r="H99" s="99"/>
      <c r="I99" s="99"/>
      <c r="J99" s="99"/>
      <c r="K99" s="98"/>
      <c r="L99" s="98"/>
    </row>
    <row r="100" s="83" customFormat="1" ht="20.1" customHeight="1" spans="1:12">
      <c r="A100" s="96"/>
      <c r="B100" s="97"/>
      <c r="C100" s="97"/>
      <c r="D100" s="97"/>
      <c r="E100" s="98"/>
      <c r="F100" s="98"/>
      <c r="G100" s="103" t="s">
        <v>867</v>
      </c>
      <c r="H100" s="99"/>
      <c r="I100" s="99"/>
      <c r="J100" s="99"/>
      <c r="K100" s="98"/>
      <c r="L100" s="98"/>
    </row>
    <row r="101" s="83" customFormat="1" ht="20.1" customHeight="1" spans="1:12">
      <c r="A101" s="96"/>
      <c r="B101" s="97"/>
      <c r="C101" s="97"/>
      <c r="D101" s="97"/>
      <c r="E101" s="98"/>
      <c r="F101" s="98"/>
      <c r="G101" s="103" t="s">
        <v>869</v>
      </c>
      <c r="H101" s="99"/>
      <c r="I101" s="99"/>
      <c r="J101" s="99"/>
      <c r="K101" s="98"/>
      <c r="L101" s="98"/>
    </row>
    <row r="102" s="83" customFormat="1" ht="20.1" customHeight="1" spans="1:12">
      <c r="A102" s="96"/>
      <c r="B102" s="97"/>
      <c r="C102" s="97"/>
      <c r="D102" s="97"/>
      <c r="E102" s="98"/>
      <c r="F102" s="98"/>
      <c r="G102" s="103" t="s">
        <v>870</v>
      </c>
      <c r="H102" s="99"/>
      <c r="I102" s="99"/>
      <c r="J102" s="99"/>
      <c r="K102" s="98"/>
      <c r="L102" s="98"/>
    </row>
    <row r="103" s="83" customFormat="1" ht="31" customHeight="1" spans="1:12">
      <c r="A103" s="96"/>
      <c r="B103" s="97"/>
      <c r="C103" s="97"/>
      <c r="D103" s="97"/>
      <c r="E103" s="98"/>
      <c r="F103" s="98"/>
      <c r="G103" s="103" t="s">
        <v>898</v>
      </c>
      <c r="H103" s="99"/>
      <c r="I103" s="99"/>
      <c r="J103" s="99"/>
      <c r="K103" s="98"/>
      <c r="L103" s="98"/>
    </row>
    <row r="104" s="83" customFormat="1" ht="20.1" customHeight="1" spans="1:12">
      <c r="A104" s="96"/>
      <c r="B104" s="97"/>
      <c r="C104" s="97"/>
      <c r="D104" s="97"/>
      <c r="E104" s="98"/>
      <c r="F104" s="98"/>
      <c r="G104" s="96" t="s">
        <v>899</v>
      </c>
      <c r="H104" s="99"/>
      <c r="I104" s="99">
        <f>I105+I110+I115</f>
        <v>299</v>
      </c>
      <c r="J104" s="99"/>
      <c r="K104" s="98"/>
      <c r="L104" s="98"/>
    </row>
    <row r="105" s="83" customFormat="1" ht="20.1" customHeight="1" spans="1:12">
      <c r="A105" s="96"/>
      <c r="B105" s="97"/>
      <c r="C105" s="97"/>
      <c r="D105" s="97"/>
      <c r="E105" s="98"/>
      <c r="F105" s="98"/>
      <c r="G105" s="104" t="s">
        <v>900</v>
      </c>
      <c r="H105" s="99"/>
      <c r="I105" s="99">
        <f>I106+I107+I108+I109</f>
        <v>299</v>
      </c>
      <c r="J105" s="99"/>
      <c r="K105" s="98"/>
      <c r="L105" s="98"/>
    </row>
    <row r="106" s="83" customFormat="1" ht="20.1" customHeight="1" spans="1:12">
      <c r="A106" s="96"/>
      <c r="B106" s="97"/>
      <c r="C106" s="97"/>
      <c r="D106" s="97"/>
      <c r="E106" s="98"/>
      <c r="F106" s="98"/>
      <c r="G106" s="104" t="s">
        <v>834</v>
      </c>
      <c r="H106" s="99"/>
      <c r="I106" s="99">
        <v>275</v>
      </c>
      <c r="J106" s="99"/>
      <c r="K106" s="98"/>
      <c r="L106" s="98"/>
    </row>
    <row r="107" s="83" customFormat="1" ht="20.1" customHeight="1" spans="1:12">
      <c r="A107" s="96"/>
      <c r="B107" s="97"/>
      <c r="C107" s="97"/>
      <c r="D107" s="97"/>
      <c r="E107" s="98"/>
      <c r="F107" s="98"/>
      <c r="G107" s="104" t="s">
        <v>901</v>
      </c>
      <c r="H107" s="99"/>
      <c r="I107" s="99"/>
      <c r="J107" s="99"/>
      <c r="K107" s="98"/>
      <c r="L107" s="98"/>
    </row>
    <row r="108" s="83" customFormat="1" ht="20.1" customHeight="1" spans="1:12">
      <c r="A108" s="96"/>
      <c r="B108" s="97"/>
      <c r="C108" s="97"/>
      <c r="D108" s="97"/>
      <c r="E108" s="98"/>
      <c r="F108" s="98"/>
      <c r="G108" s="104" t="s">
        <v>902</v>
      </c>
      <c r="H108" s="99"/>
      <c r="I108" s="99"/>
      <c r="J108" s="99"/>
      <c r="K108" s="98"/>
      <c r="L108" s="98"/>
    </row>
    <row r="109" s="83" customFormat="1" ht="20.1" customHeight="1" spans="1:12">
      <c r="A109" s="96"/>
      <c r="B109" s="97"/>
      <c r="C109" s="97"/>
      <c r="D109" s="97"/>
      <c r="E109" s="98"/>
      <c r="F109" s="98"/>
      <c r="G109" s="104" t="s">
        <v>903</v>
      </c>
      <c r="H109" s="99"/>
      <c r="I109" s="99">
        <v>24</v>
      </c>
      <c r="J109" s="99"/>
      <c r="K109" s="98"/>
      <c r="L109" s="98"/>
    </row>
    <row r="110" s="83" customFormat="1" ht="20.1" customHeight="1" spans="1:12">
      <c r="A110" s="96"/>
      <c r="B110" s="97"/>
      <c r="C110" s="97"/>
      <c r="D110" s="97"/>
      <c r="E110" s="98"/>
      <c r="F110" s="98"/>
      <c r="G110" s="104" t="s">
        <v>904</v>
      </c>
      <c r="H110" s="99"/>
      <c r="I110" s="99">
        <f>I111+I112+I113+I114</f>
        <v>0</v>
      </c>
      <c r="J110" s="99"/>
      <c r="K110" s="98"/>
      <c r="L110" s="98"/>
    </row>
    <row r="111" s="83" customFormat="1" ht="20.1" customHeight="1" spans="1:12">
      <c r="A111" s="96"/>
      <c r="B111" s="97"/>
      <c r="C111" s="97"/>
      <c r="D111" s="97"/>
      <c r="E111" s="98"/>
      <c r="F111" s="98"/>
      <c r="G111" s="104" t="s">
        <v>834</v>
      </c>
      <c r="H111" s="99"/>
      <c r="I111" s="99"/>
      <c r="J111" s="99"/>
      <c r="K111" s="98"/>
      <c r="L111" s="98"/>
    </row>
    <row r="112" s="83" customFormat="1" ht="20.1" customHeight="1" spans="1:12">
      <c r="A112" s="96"/>
      <c r="B112" s="97"/>
      <c r="C112" s="97"/>
      <c r="D112" s="97"/>
      <c r="E112" s="98"/>
      <c r="F112" s="98"/>
      <c r="G112" s="104" t="s">
        <v>901</v>
      </c>
      <c r="H112" s="99"/>
      <c r="I112" s="99"/>
      <c r="J112" s="99"/>
      <c r="K112" s="98"/>
      <c r="L112" s="98"/>
    </row>
    <row r="113" s="83" customFormat="1" ht="20.1" customHeight="1" spans="1:12">
      <c r="A113" s="96"/>
      <c r="B113" s="97"/>
      <c r="C113" s="97"/>
      <c r="D113" s="97"/>
      <c r="E113" s="98"/>
      <c r="F113" s="98"/>
      <c r="G113" s="104" t="s">
        <v>905</v>
      </c>
      <c r="H113" s="99"/>
      <c r="I113" s="99"/>
      <c r="J113" s="99"/>
      <c r="K113" s="98"/>
      <c r="L113" s="98"/>
    </row>
    <row r="114" s="83" customFormat="1" ht="20.1" customHeight="1" spans="1:12">
      <c r="A114" s="96"/>
      <c r="B114" s="97"/>
      <c r="C114" s="97"/>
      <c r="D114" s="97"/>
      <c r="E114" s="98"/>
      <c r="F114" s="98"/>
      <c r="G114" s="104" t="s">
        <v>906</v>
      </c>
      <c r="H114" s="99"/>
      <c r="I114" s="99"/>
      <c r="J114" s="99"/>
      <c r="K114" s="98"/>
      <c r="L114" s="98"/>
    </row>
    <row r="115" s="83" customFormat="1" ht="20.1" customHeight="1" spans="1:12">
      <c r="A115" s="96"/>
      <c r="B115" s="97"/>
      <c r="C115" s="97"/>
      <c r="D115" s="97"/>
      <c r="E115" s="98"/>
      <c r="F115" s="98"/>
      <c r="G115" s="104" t="s">
        <v>907</v>
      </c>
      <c r="H115" s="99"/>
      <c r="I115" s="99">
        <f>I116+I117+I118+I119</f>
        <v>0</v>
      </c>
      <c r="J115" s="99"/>
      <c r="K115" s="98"/>
      <c r="L115" s="98"/>
    </row>
    <row r="116" s="83" customFormat="1" ht="20.1" customHeight="1" spans="1:12">
      <c r="A116" s="96"/>
      <c r="B116" s="97"/>
      <c r="C116" s="97"/>
      <c r="D116" s="97"/>
      <c r="E116" s="98"/>
      <c r="F116" s="98"/>
      <c r="G116" s="104" t="s">
        <v>908</v>
      </c>
      <c r="H116" s="99"/>
      <c r="I116" s="99"/>
      <c r="J116" s="99"/>
      <c r="K116" s="98"/>
      <c r="L116" s="98"/>
    </row>
    <row r="117" s="83" customFormat="1" ht="20.1" customHeight="1" spans="1:12">
      <c r="A117" s="96"/>
      <c r="B117" s="97"/>
      <c r="C117" s="97"/>
      <c r="D117" s="97"/>
      <c r="E117" s="98"/>
      <c r="F117" s="98"/>
      <c r="G117" s="104" t="s">
        <v>909</v>
      </c>
      <c r="H117" s="99"/>
      <c r="I117" s="99"/>
      <c r="J117" s="99"/>
      <c r="K117" s="98"/>
      <c r="L117" s="98"/>
    </row>
    <row r="118" s="83" customFormat="1" ht="20.1" customHeight="1" spans="1:12">
      <c r="A118" s="96"/>
      <c r="B118" s="97"/>
      <c r="C118" s="97"/>
      <c r="D118" s="97"/>
      <c r="E118" s="98"/>
      <c r="F118" s="98"/>
      <c r="G118" s="104" t="s">
        <v>910</v>
      </c>
      <c r="H118" s="99"/>
      <c r="I118" s="99"/>
      <c r="J118" s="99"/>
      <c r="K118" s="98"/>
      <c r="L118" s="98"/>
    </row>
    <row r="119" s="83" customFormat="1" ht="20.1" customHeight="1" spans="1:12">
      <c r="A119" s="96"/>
      <c r="B119" s="97"/>
      <c r="C119" s="97"/>
      <c r="D119" s="97"/>
      <c r="E119" s="98"/>
      <c r="F119" s="98"/>
      <c r="G119" s="104" t="s">
        <v>911</v>
      </c>
      <c r="H119" s="99"/>
      <c r="I119" s="99"/>
      <c r="J119" s="99"/>
      <c r="K119" s="98"/>
      <c r="L119" s="98"/>
    </row>
    <row r="120" s="83" customFormat="1" ht="20.1" customHeight="1" spans="1:12">
      <c r="A120" s="96"/>
      <c r="B120" s="97"/>
      <c r="C120" s="97"/>
      <c r="D120" s="97"/>
      <c r="E120" s="98"/>
      <c r="F120" s="98"/>
      <c r="G120" s="100" t="s">
        <v>912</v>
      </c>
      <c r="H120" s="99"/>
      <c r="I120" s="99"/>
      <c r="J120" s="99"/>
      <c r="K120" s="98"/>
      <c r="L120" s="98"/>
    </row>
    <row r="121" s="83" customFormat="1" ht="27" customHeight="1" spans="1:12">
      <c r="A121" s="96"/>
      <c r="B121" s="97"/>
      <c r="C121" s="97"/>
      <c r="D121" s="97"/>
      <c r="E121" s="98"/>
      <c r="F121" s="98"/>
      <c r="G121" s="104" t="s">
        <v>913</v>
      </c>
      <c r="H121" s="99"/>
      <c r="I121" s="99"/>
      <c r="J121" s="99"/>
      <c r="K121" s="98"/>
      <c r="L121" s="98"/>
    </row>
    <row r="122" s="83" customFormat="1" ht="20.1" customHeight="1" spans="1:12">
      <c r="A122" s="96"/>
      <c r="B122" s="97"/>
      <c r="C122" s="97"/>
      <c r="D122" s="97"/>
      <c r="E122" s="98"/>
      <c r="F122" s="98"/>
      <c r="G122" s="104" t="s">
        <v>914</v>
      </c>
      <c r="H122" s="99"/>
      <c r="I122" s="99"/>
      <c r="J122" s="99"/>
      <c r="K122" s="98"/>
      <c r="L122" s="98"/>
    </row>
    <row r="123" s="83" customFormat="1" ht="20.1" customHeight="1" spans="1:12">
      <c r="A123" s="96"/>
      <c r="B123" s="97"/>
      <c r="C123" s="97"/>
      <c r="D123" s="97"/>
      <c r="E123" s="98"/>
      <c r="F123" s="98"/>
      <c r="G123" s="104" t="s">
        <v>915</v>
      </c>
      <c r="H123" s="99"/>
      <c r="I123" s="99"/>
      <c r="J123" s="99"/>
      <c r="K123" s="98"/>
      <c r="L123" s="98"/>
    </row>
    <row r="124" s="83" customFormat="1" ht="20.1" customHeight="1" spans="1:12">
      <c r="A124" s="96"/>
      <c r="B124" s="97"/>
      <c r="C124" s="97"/>
      <c r="D124" s="97"/>
      <c r="E124" s="98"/>
      <c r="F124" s="98"/>
      <c r="G124" s="104" t="s">
        <v>916</v>
      </c>
      <c r="H124" s="99"/>
      <c r="I124" s="99"/>
      <c r="J124" s="99"/>
      <c r="K124" s="98"/>
      <c r="L124" s="98"/>
    </row>
    <row r="125" s="83" customFormat="1" ht="30" customHeight="1" spans="1:12">
      <c r="A125" s="96"/>
      <c r="B125" s="97"/>
      <c r="C125" s="97"/>
      <c r="D125" s="97"/>
      <c r="E125" s="98"/>
      <c r="F125" s="98"/>
      <c r="G125" s="104" t="s">
        <v>917</v>
      </c>
      <c r="H125" s="99"/>
      <c r="I125" s="99"/>
      <c r="J125" s="99"/>
      <c r="K125" s="98"/>
      <c r="L125" s="98"/>
    </row>
    <row r="126" s="83" customFormat="1" ht="20.1" customHeight="1" spans="1:12">
      <c r="A126" s="96"/>
      <c r="B126" s="97"/>
      <c r="C126" s="97"/>
      <c r="D126" s="97"/>
      <c r="E126" s="98"/>
      <c r="F126" s="98"/>
      <c r="G126" s="104" t="s">
        <v>918</v>
      </c>
      <c r="H126" s="99"/>
      <c r="I126" s="99"/>
      <c r="J126" s="99"/>
      <c r="K126" s="98"/>
      <c r="L126" s="98"/>
    </row>
    <row r="127" s="83" customFormat="1" ht="20.1" customHeight="1" spans="1:12">
      <c r="A127" s="96"/>
      <c r="B127" s="97"/>
      <c r="C127" s="97"/>
      <c r="D127" s="97"/>
      <c r="E127" s="98"/>
      <c r="F127" s="98"/>
      <c r="G127" s="104" t="s">
        <v>916</v>
      </c>
      <c r="H127" s="99"/>
      <c r="I127" s="99"/>
      <c r="J127" s="99"/>
      <c r="K127" s="98"/>
      <c r="L127" s="98"/>
    </row>
    <row r="128" s="83" customFormat="1" ht="20.1" customHeight="1" spans="1:12">
      <c r="A128" s="96"/>
      <c r="B128" s="97"/>
      <c r="C128" s="97"/>
      <c r="D128" s="97"/>
      <c r="E128" s="98"/>
      <c r="F128" s="98"/>
      <c r="G128" s="104" t="s">
        <v>919</v>
      </c>
      <c r="H128" s="99"/>
      <c r="I128" s="99"/>
      <c r="J128" s="99"/>
      <c r="K128" s="98"/>
      <c r="L128" s="98"/>
    </row>
    <row r="129" s="83" customFormat="1" ht="20.1" customHeight="1" spans="1:12">
      <c r="A129" s="96"/>
      <c r="B129" s="97"/>
      <c r="C129" s="97"/>
      <c r="D129" s="97"/>
      <c r="E129" s="98"/>
      <c r="F129" s="98"/>
      <c r="G129" s="104" t="s">
        <v>920</v>
      </c>
      <c r="H129" s="99"/>
      <c r="I129" s="99"/>
      <c r="J129" s="99"/>
      <c r="K129" s="98"/>
      <c r="L129" s="98"/>
    </row>
    <row r="130" s="83" customFormat="1" ht="20.1" customHeight="1" spans="1:12">
      <c r="A130" s="96"/>
      <c r="B130" s="97"/>
      <c r="C130" s="97"/>
      <c r="D130" s="97"/>
      <c r="E130" s="98"/>
      <c r="F130" s="98"/>
      <c r="G130" s="104" t="s">
        <v>921</v>
      </c>
      <c r="H130" s="99"/>
      <c r="I130" s="99"/>
      <c r="J130" s="99"/>
      <c r="K130" s="98"/>
      <c r="L130" s="98"/>
    </row>
    <row r="131" s="83" customFormat="1" ht="20.1" customHeight="1" spans="1:12">
      <c r="A131" s="96"/>
      <c r="B131" s="97"/>
      <c r="C131" s="97"/>
      <c r="D131" s="97"/>
      <c r="E131" s="98"/>
      <c r="F131" s="98"/>
      <c r="G131" s="104" t="s">
        <v>922</v>
      </c>
      <c r="H131" s="99"/>
      <c r="I131" s="99"/>
      <c r="J131" s="99"/>
      <c r="K131" s="98"/>
      <c r="L131" s="98"/>
    </row>
    <row r="132" s="83" customFormat="1" ht="20.1" customHeight="1" spans="1:12">
      <c r="A132" s="96"/>
      <c r="B132" s="97"/>
      <c r="C132" s="97"/>
      <c r="D132" s="97"/>
      <c r="E132" s="98"/>
      <c r="F132" s="98"/>
      <c r="G132" s="104" t="s">
        <v>923</v>
      </c>
      <c r="H132" s="99"/>
      <c r="I132" s="99"/>
      <c r="J132" s="99"/>
      <c r="K132" s="98"/>
      <c r="L132" s="98"/>
    </row>
    <row r="133" s="83" customFormat="1" ht="20.1" customHeight="1" spans="1:12">
      <c r="A133" s="96"/>
      <c r="B133" s="97"/>
      <c r="C133" s="97"/>
      <c r="D133" s="97"/>
      <c r="E133" s="98"/>
      <c r="F133" s="98"/>
      <c r="G133" s="104" t="s">
        <v>924</v>
      </c>
      <c r="H133" s="99"/>
      <c r="I133" s="99"/>
      <c r="J133" s="99"/>
      <c r="K133" s="98"/>
      <c r="L133" s="98"/>
    </row>
    <row r="134" s="83" customFormat="1" ht="20.1" customHeight="1" spans="1:12">
      <c r="A134" s="96"/>
      <c r="B134" s="97"/>
      <c r="C134" s="97"/>
      <c r="D134" s="97"/>
      <c r="E134" s="98"/>
      <c r="F134" s="98"/>
      <c r="G134" s="104" t="s">
        <v>925</v>
      </c>
      <c r="H134" s="99"/>
      <c r="I134" s="99"/>
      <c r="J134" s="99"/>
      <c r="K134" s="98"/>
      <c r="L134" s="98"/>
    </row>
    <row r="135" s="83" customFormat="1" ht="20.1" customHeight="1" spans="1:12">
      <c r="A135" s="96"/>
      <c r="B135" s="97"/>
      <c r="C135" s="97"/>
      <c r="D135" s="97"/>
      <c r="E135" s="98"/>
      <c r="F135" s="98"/>
      <c r="G135" s="104" t="s">
        <v>926</v>
      </c>
      <c r="H135" s="99"/>
      <c r="I135" s="99"/>
      <c r="J135" s="99"/>
      <c r="K135" s="98"/>
      <c r="L135" s="98"/>
    </row>
    <row r="136" s="83" customFormat="1" ht="20.1" customHeight="1" spans="1:12">
      <c r="A136" s="96"/>
      <c r="B136" s="97"/>
      <c r="C136" s="97"/>
      <c r="D136" s="97"/>
      <c r="E136" s="98"/>
      <c r="F136" s="98"/>
      <c r="G136" s="104" t="s">
        <v>927</v>
      </c>
      <c r="H136" s="99"/>
      <c r="I136" s="99"/>
      <c r="J136" s="99"/>
      <c r="K136" s="98"/>
      <c r="L136" s="98"/>
    </row>
    <row r="137" s="83" customFormat="1" ht="20.1" customHeight="1" spans="1:12">
      <c r="A137" s="96"/>
      <c r="B137" s="97"/>
      <c r="C137" s="97"/>
      <c r="D137" s="97"/>
      <c r="E137" s="98"/>
      <c r="F137" s="98"/>
      <c r="G137" s="104" t="s">
        <v>928</v>
      </c>
      <c r="H137" s="99"/>
      <c r="I137" s="99"/>
      <c r="J137" s="99"/>
      <c r="K137" s="98"/>
      <c r="L137" s="98"/>
    </row>
    <row r="138" s="83" customFormat="1" ht="20.1" customHeight="1" spans="1:12">
      <c r="A138" s="96"/>
      <c r="B138" s="97"/>
      <c r="C138" s="97"/>
      <c r="D138" s="97"/>
      <c r="E138" s="98"/>
      <c r="F138" s="98"/>
      <c r="G138" s="104" t="s">
        <v>929</v>
      </c>
      <c r="H138" s="99"/>
      <c r="I138" s="99"/>
      <c r="J138" s="99"/>
      <c r="K138" s="98"/>
      <c r="L138" s="98"/>
    </row>
    <row r="139" s="83" customFormat="1" ht="20.1" customHeight="1" spans="1:12">
      <c r="A139" s="96"/>
      <c r="B139" s="97"/>
      <c r="C139" s="97"/>
      <c r="D139" s="97"/>
      <c r="E139" s="98"/>
      <c r="F139" s="98"/>
      <c r="G139" s="104" t="s">
        <v>930</v>
      </c>
      <c r="H139" s="99"/>
      <c r="I139" s="99"/>
      <c r="J139" s="99"/>
      <c r="K139" s="98"/>
      <c r="L139" s="98"/>
    </row>
    <row r="140" s="83" customFormat="1" ht="20.1" customHeight="1" spans="1:12">
      <c r="A140" s="96"/>
      <c r="B140" s="97"/>
      <c r="C140" s="97"/>
      <c r="D140" s="97"/>
      <c r="E140" s="98"/>
      <c r="F140" s="98"/>
      <c r="G140" s="104" t="s">
        <v>931</v>
      </c>
      <c r="H140" s="99"/>
      <c r="I140" s="99"/>
      <c r="J140" s="99"/>
      <c r="K140" s="98"/>
      <c r="L140" s="98"/>
    </row>
    <row r="141" s="83" customFormat="1" ht="20.1" customHeight="1" spans="1:12">
      <c r="A141" s="96"/>
      <c r="B141" s="97"/>
      <c r="C141" s="97"/>
      <c r="D141" s="97"/>
      <c r="E141" s="98"/>
      <c r="F141" s="98"/>
      <c r="G141" s="104" t="s">
        <v>932</v>
      </c>
      <c r="H141" s="99"/>
      <c r="I141" s="99"/>
      <c r="J141" s="99"/>
      <c r="K141" s="98"/>
      <c r="L141" s="98"/>
    </row>
    <row r="142" s="83" customFormat="1" ht="20.1" customHeight="1" spans="1:12">
      <c r="A142" s="96"/>
      <c r="B142" s="97"/>
      <c r="C142" s="97"/>
      <c r="D142" s="97"/>
      <c r="E142" s="98"/>
      <c r="F142" s="98"/>
      <c r="G142" s="104" t="s">
        <v>933</v>
      </c>
      <c r="H142" s="99"/>
      <c r="I142" s="99"/>
      <c r="J142" s="99"/>
      <c r="K142" s="98"/>
      <c r="L142" s="98"/>
    </row>
    <row r="143" s="83" customFormat="1" ht="20.1" customHeight="1" spans="1:12">
      <c r="A143" s="96"/>
      <c r="B143" s="97"/>
      <c r="C143" s="97"/>
      <c r="D143" s="97"/>
      <c r="E143" s="98"/>
      <c r="F143" s="98"/>
      <c r="G143" s="104" t="s">
        <v>934</v>
      </c>
      <c r="H143" s="99"/>
      <c r="I143" s="99"/>
      <c r="J143" s="99"/>
      <c r="K143" s="98"/>
      <c r="L143" s="98"/>
    </row>
    <row r="144" s="83" customFormat="1" ht="20.1" customHeight="1" spans="1:12">
      <c r="A144" s="96"/>
      <c r="B144" s="97"/>
      <c r="C144" s="97"/>
      <c r="D144" s="97"/>
      <c r="E144" s="98"/>
      <c r="F144" s="98"/>
      <c r="G144" s="104" t="s">
        <v>935</v>
      </c>
      <c r="H144" s="99"/>
      <c r="I144" s="99"/>
      <c r="J144" s="99"/>
      <c r="K144" s="98"/>
      <c r="L144" s="98"/>
    </row>
    <row r="145" s="83" customFormat="1" ht="20.1" customHeight="1" spans="1:12">
      <c r="A145" s="96"/>
      <c r="B145" s="97"/>
      <c r="C145" s="97"/>
      <c r="D145" s="97"/>
      <c r="E145" s="98"/>
      <c r="F145" s="98"/>
      <c r="G145" s="104" t="s">
        <v>936</v>
      </c>
      <c r="H145" s="99"/>
      <c r="I145" s="99"/>
      <c r="J145" s="99"/>
      <c r="K145" s="98"/>
      <c r="L145" s="98"/>
    </row>
    <row r="146" s="83" customFormat="1" ht="20.1" customHeight="1" spans="1:12">
      <c r="A146" s="96"/>
      <c r="B146" s="97"/>
      <c r="C146" s="97"/>
      <c r="D146" s="97"/>
      <c r="E146" s="98"/>
      <c r="F146" s="98"/>
      <c r="G146" s="104" t="s">
        <v>937</v>
      </c>
      <c r="H146" s="99"/>
      <c r="I146" s="99"/>
      <c r="J146" s="99"/>
      <c r="K146" s="98"/>
      <c r="L146" s="98"/>
    </row>
    <row r="147" s="83" customFormat="1" ht="20.1" customHeight="1" spans="1:12">
      <c r="A147" s="96"/>
      <c r="B147" s="97"/>
      <c r="C147" s="97"/>
      <c r="D147" s="97"/>
      <c r="E147" s="98"/>
      <c r="F147" s="98"/>
      <c r="G147" s="104" t="s">
        <v>938</v>
      </c>
      <c r="H147" s="99"/>
      <c r="I147" s="99"/>
      <c r="J147" s="99"/>
      <c r="K147" s="98"/>
      <c r="L147" s="98"/>
    </row>
    <row r="148" s="83" customFormat="1" ht="20.1" customHeight="1" spans="1:12">
      <c r="A148" s="96"/>
      <c r="B148" s="97"/>
      <c r="C148" s="97"/>
      <c r="D148" s="97"/>
      <c r="E148" s="98"/>
      <c r="F148" s="98"/>
      <c r="G148" s="104" t="s">
        <v>939</v>
      </c>
      <c r="H148" s="99"/>
      <c r="I148" s="99"/>
      <c r="J148" s="99"/>
      <c r="K148" s="98"/>
      <c r="L148" s="98"/>
    </row>
    <row r="149" s="83" customFormat="1" ht="20.1" customHeight="1" spans="1:12">
      <c r="A149" s="96"/>
      <c r="B149" s="97"/>
      <c r="C149" s="97"/>
      <c r="D149" s="97"/>
      <c r="E149" s="98"/>
      <c r="F149" s="98"/>
      <c r="G149" s="104" t="s">
        <v>940</v>
      </c>
      <c r="H149" s="99"/>
      <c r="I149" s="99"/>
      <c r="J149" s="99"/>
      <c r="K149" s="98"/>
      <c r="L149" s="98"/>
    </row>
    <row r="150" s="83" customFormat="1" ht="20.1" customHeight="1" spans="1:12">
      <c r="A150" s="96"/>
      <c r="B150" s="97"/>
      <c r="C150" s="97"/>
      <c r="D150" s="97"/>
      <c r="E150" s="98"/>
      <c r="F150" s="98"/>
      <c r="G150" s="104" t="s">
        <v>941</v>
      </c>
      <c r="H150" s="99"/>
      <c r="I150" s="99"/>
      <c r="J150" s="99"/>
      <c r="K150" s="98"/>
      <c r="L150" s="98"/>
    </row>
    <row r="151" s="83" customFormat="1" ht="20.1" customHeight="1" spans="1:12">
      <c r="A151" s="96"/>
      <c r="B151" s="97"/>
      <c r="C151" s="97"/>
      <c r="D151" s="97"/>
      <c r="E151" s="98"/>
      <c r="F151" s="98"/>
      <c r="G151" s="104" t="s">
        <v>942</v>
      </c>
      <c r="H151" s="99"/>
      <c r="I151" s="99"/>
      <c r="J151" s="99"/>
      <c r="K151" s="98"/>
      <c r="L151" s="98"/>
    </row>
    <row r="152" s="83" customFormat="1" ht="20.1" customHeight="1" spans="1:12">
      <c r="A152" s="96"/>
      <c r="B152" s="97"/>
      <c r="C152" s="97"/>
      <c r="D152" s="97"/>
      <c r="E152" s="98"/>
      <c r="F152" s="98"/>
      <c r="G152" s="104" t="s">
        <v>943</v>
      </c>
      <c r="H152" s="99"/>
      <c r="I152" s="99"/>
      <c r="J152" s="99"/>
      <c r="K152" s="98"/>
      <c r="L152" s="98"/>
    </row>
    <row r="153" s="83" customFormat="1" ht="20.1" customHeight="1" spans="1:12">
      <c r="A153" s="96"/>
      <c r="B153" s="97"/>
      <c r="C153" s="97"/>
      <c r="D153" s="97"/>
      <c r="E153" s="98"/>
      <c r="F153" s="98"/>
      <c r="G153" s="104" t="s">
        <v>944</v>
      </c>
      <c r="H153" s="99"/>
      <c r="I153" s="99"/>
      <c r="J153" s="99"/>
      <c r="K153" s="98"/>
      <c r="L153" s="98"/>
    </row>
    <row r="154" s="83" customFormat="1" ht="20.1" customHeight="1" spans="1:12">
      <c r="A154" s="96"/>
      <c r="B154" s="97"/>
      <c r="C154" s="97"/>
      <c r="D154" s="97"/>
      <c r="E154" s="98"/>
      <c r="F154" s="98"/>
      <c r="G154" s="104" t="s">
        <v>945</v>
      </c>
      <c r="H154" s="99"/>
      <c r="I154" s="99"/>
      <c r="J154" s="99"/>
      <c r="K154" s="98"/>
      <c r="L154" s="98"/>
    </row>
    <row r="155" s="83" customFormat="1" ht="20.1" customHeight="1" spans="1:12">
      <c r="A155" s="96"/>
      <c r="B155" s="97"/>
      <c r="C155" s="97"/>
      <c r="D155" s="97"/>
      <c r="E155" s="98"/>
      <c r="F155" s="98"/>
      <c r="G155" s="104" t="s">
        <v>946</v>
      </c>
      <c r="H155" s="99"/>
      <c r="I155" s="99"/>
      <c r="J155" s="99"/>
      <c r="K155" s="98"/>
      <c r="L155" s="98"/>
    </row>
    <row r="156" s="83" customFormat="1" ht="30" customHeight="1" spans="1:12">
      <c r="A156" s="96"/>
      <c r="B156" s="97"/>
      <c r="C156" s="97"/>
      <c r="D156" s="97"/>
      <c r="E156" s="98"/>
      <c r="F156" s="98"/>
      <c r="G156" s="104" t="s">
        <v>947</v>
      </c>
      <c r="H156" s="99"/>
      <c r="I156" s="99"/>
      <c r="J156" s="99"/>
      <c r="K156" s="98"/>
      <c r="L156" s="98"/>
    </row>
    <row r="157" s="83" customFormat="1" ht="20.1" customHeight="1" spans="1:12">
      <c r="A157" s="96"/>
      <c r="B157" s="97"/>
      <c r="C157" s="97"/>
      <c r="D157" s="97"/>
      <c r="E157" s="98"/>
      <c r="F157" s="98"/>
      <c r="G157" s="103" t="s">
        <v>914</v>
      </c>
      <c r="H157" s="99"/>
      <c r="I157" s="99"/>
      <c r="J157" s="99"/>
      <c r="K157" s="98"/>
      <c r="L157" s="98"/>
    </row>
    <row r="158" s="83" customFormat="1" ht="31" customHeight="1" spans="1:12">
      <c r="A158" s="96"/>
      <c r="B158" s="97"/>
      <c r="C158" s="97"/>
      <c r="D158" s="97"/>
      <c r="E158" s="98"/>
      <c r="F158" s="98"/>
      <c r="G158" s="103" t="s">
        <v>948</v>
      </c>
      <c r="H158" s="99"/>
      <c r="I158" s="99"/>
      <c r="J158" s="99"/>
      <c r="K158" s="98"/>
      <c r="L158" s="98"/>
    </row>
    <row r="159" s="83" customFormat="1" ht="20.1" customHeight="1" spans="1:12">
      <c r="A159" s="96"/>
      <c r="B159" s="97"/>
      <c r="C159" s="97"/>
      <c r="D159" s="97"/>
      <c r="E159" s="98"/>
      <c r="F159" s="98"/>
      <c r="G159" s="104" t="s">
        <v>949</v>
      </c>
      <c r="H159" s="99"/>
      <c r="I159" s="99"/>
      <c r="J159" s="99"/>
      <c r="K159" s="98"/>
      <c r="L159" s="98"/>
    </row>
    <row r="160" s="83" customFormat="1" ht="20.1" customHeight="1" spans="1:12">
      <c r="A160" s="96"/>
      <c r="B160" s="97"/>
      <c r="C160" s="97"/>
      <c r="D160" s="97"/>
      <c r="E160" s="98"/>
      <c r="F160" s="98"/>
      <c r="G160" s="103" t="s">
        <v>914</v>
      </c>
      <c r="H160" s="99"/>
      <c r="I160" s="99"/>
      <c r="J160" s="99"/>
      <c r="K160" s="98"/>
      <c r="L160" s="98"/>
    </row>
    <row r="161" s="83" customFormat="1" ht="36.95" customHeight="1" spans="1:12">
      <c r="A161" s="96"/>
      <c r="B161" s="97"/>
      <c r="C161" s="97"/>
      <c r="D161" s="97"/>
      <c r="E161" s="98"/>
      <c r="F161" s="98"/>
      <c r="G161" s="103" t="s">
        <v>950</v>
      </c>
      <c r="H161" s="99"/>
      <c r="I161" s="99"/>
      <c r="J161" s="99"/>
      <c r="K161" s="98"/>
      <c r="L161" s="98"/>
    </row>
    <row r="162" s="83" customFormat="1" ht="20.1" customHeight="1" spans="1:12">
      <c r="A162" s="96"/>
      <c r="B162" s="97"/>
      <c r="C162" s="97"/>
      <c r="D162" s="97"/>
      <c r="E162" s="98"/>
      <c r="F162" s="98"/>
      <c r="G162" s="104" t="s">
        <v>951</v>
      </c>
      <c r="H162" s="99"/>
      <c r="I162" s="99"/>
      <c r="J162" s="99"/>
      <c r="K162" s="98"/>
      <c r="L162" s="98"/>
    </row>
    <row r="163" s="83" customFormat="1" ht="20.1" customHeight="1" spans="1:12">
      <c r="A163" s="96"/>
      <c r="B163" s="97"/>
      <c r="C163" s="97"/>
      <c r="D163" s="97"/>
      <c r="E163" s="98"/>
      <c r="F163" s="98"/>
      <c r="G163" s="100" t="s">
        <v>952</v>
      </c>
      <c r="H163" s="99"/>
      <c r="I163" s="99"/>
      <c r="J163" s="99"/>
      <c r="K163" s="98"/>
      <c r="L163" s="98"/>
    </row>
    <row r="164" s="83" customFormat="1" ht="20.1" customHeight="1" spans="1:12">
      <c r="A164" s="96"/>
      <c r="B164" s="97"/>
      <c r="C164" s="97"/>
      <c r="D164" s="97"/>
      <c r="E164" s="98"/>
      <c r="F164" s="98"/>
      <c r="G164" s="104" t="s">
        <v>953</v>
      </c>
      <c r="H164" s="99"/>
      <c r="I164" s="99"/>
      <c r="J164" s="99"/>
      <c r="K164" s="98"/>
      <c r="L164" s="98"/>
    </row>
    <row r="165" s="83" customFormat="1" ht="20.1" customHeight="1" spans="1:12">
      <c r="A165" s="96"/>
      <c r="B165" s="97"/>
      <c r="C165" s="97"/>
      <c r="D165" s="97"/>
      <c r="E165" s="98"/>
      <c r="F165" s="98"/>
      <c r="G165" s="104" t="s">
        <v>954</v>
      </c>
      <c r="H165" s="99"/>
      <c r="I165" s="99"/>
      <c r="J165" s="99"/>
      <c r="K165" s="98"/>
      <c r="L165" s="98"/>
    </row>
    <row r="166" s="83" customFormat="1" ht="21" customHeight="1" spans="1:12">
      <c r="A166" s="96"/>
      <c r="B166" s="97"/>
      <c r="C166" s="97"/>
      <c r="D166" s="97"/>
      <c r="E166" s="98"/>
      <c r="F166" s="98"/>
      <c r="G166" s="104" t="s">
        <v>955</v>
      </c>
      <c r="H166" s="99"/>
      <c r="I166" s="99"/>
      <c r="J166" s="99"/>
      <c r="K166" s="98"/>
      <c r="L166" s="98"/>
    </row>
    <row r="167" s="83" customFormat="1" ht="27" customHeight="1" spans="1:12">
      <c r="A167" s="96"/>
      <c r="B167" s="97"/>
      <c r="C167" s="97"/>
      <c r="D167" s="97"/>
      <c r="E167" s="98"/>
      <c r="F167" s="98"/>
      <c r="G167" s="100" t="s">
        <v>956</v>
      </c>
      <c r="H167" s="99">
        <f>H168+H172+H181</f>
        <v>367</v>
      </c>
      <c r="I167" s="99">
        <f>I168+I181</f>
        <v>9430</v>
      </c>
      <c r="J167" s="99">
        <f>J168+J172+J181</f>
        <v>368</v>
      </c>
      <c r="K167" s="98">
        <f>J167/H167</f>
        <v>1.00272479564033</v>
      </c>
      <c r="L167" s="98">
        <f>J167/I167</f>
        <v>0.0390243902439024</v>
      </c>
    </row>
    <row r="168" s="83" customFormat="1" ht="33" customHeight="1" spans="1:12">
      <c r="A168" s="96"/>
      <c r="B168" s="97"/>
      <c r="C168" s="97"/>
      <c r="D168" s="97"/>
      <c r="E168" s="98"/>
      <c r="F168" s="98"/>
      <c r="G168" s="104" t="s">
        <v>957</v>
      </c>
      <c r="H168" s="99">
        <f>SUM(H169:H171)</f>
        <v>0</v>
      </c>
      <c r="I168" s="99">
        <f>SUM(I169:I171)</f>
        <v>9043</v>
      </c>
      <c r="J168" s="99">
        <f>SUM(J169:J171)</f>
        <v>0</v>
      </c>
      <c r="K168" s="98"/>
      <c r="L168" s="98">
        <f>J168/I168</f>
        <v>0</v>
      </c>
    </row>
    <row r="169" s="83" customFormat="1" ht="23" customHeight="1" spans="1:12">
      <c r="A169" s="96"/>
      <c r="B169" s="97"/>
      <c r="C169" s="97"/>
      <c r="D169" s="97"/>
      <c r="E169" s="98"/>
      <c r="F169" s="98"/>
      <c r="G169" s="104" t="s">
        <v>958</v>
      </c>
      <c r="H169" s="99"/>
      <c r="I169" s="99"/>
      <c r="J169" s="99"/>
      <c r="K169" s="98"/>
      <c r="L169" s="98"/>
    </row>
    <row r="170" s="83" customFormat="1" ht="32" customHeight="1" spans="1:12">
      <c r="A170" s="96"/>
      <c r="B170" s="97"/>
      <c r="C170" s="97"/>
      <c r="D170" s="97"/>
      <c r="E170" s="98"/>
      <c r="F170" s="98"/>
      <c r="G170" s="104" t="s">
        <v>959</v>
      </c>
      <c r="H170" s="99"/>
      <c r="I170" s="99">
        <v>8900</v>
      </c>
      <c r="J170" s="99"/>
      <c r="K170" s="98"/>
      <c r="L170" s="98">
        <f>J170/I170</f>
        <v>0</v>
      </c>
    </row>
    <row r="171" s="83" customFormat="1" ht="20.1" customHeight="1" spans="1:12">
      <c r="A171" s="96"/>
      <c r="B171" s="97"/>
      <c r="C171" s="97"/>
      <c r="D171" s="97"/>
      <c r="E171" s="98"/>
      <c r="F171" s="98"/>
      <c r="G171" s="104" t="s">
        <v>960</v>
      </c>
      <c r="H171" s="99"/>
      <c r="I171" s="99">
        <v>143</v>
      </c>
      <c r="J171" s="99"/>
      <c r="K171" s="98"/>
      <c r="L171" s="98"/>
    </row>
    <row r="172" s="83" customFormat="1" ht="20.1" customHeight="1" spans="1:12">
      <c r="A172" s="96"/>
      <c r="B172" s="97"/>
      <c r="C172" s="97"/>
      <c r="D172" s="97"/>
      <c r="E172" s="98"/>
      <c r="F172" s="98"/>
      <c r="G172" s="104" t="s">
        <v>961</v>
      </c>
      <c r="H172" s="99"/>
      <c r="I172" s="99"/>
      <c r="J172" s="99"/>
      <c r="K172" s="98"/>
      <c r="L172" s="98"/>
    </row>
    <row r="173" s="83" customFormat="1" ht="20.1" customHeight="1" spans="1:12">
      <c r="A173" s="96"/>
      <c r="B173" s="97"/>
      <c r="C173" s="97"/>
      <c r="D173" s="97"/>
      <c r="E173" s="98"/>
      <c r="F173" s="98"/>
      <c r="G173" s="104" t="s">
        <v>962</v>
      </c>
      <c r="H173" s="99"/>
      <c r="I173" s="99"/>
      <c r="J173" s="99"/>
      <c r="K173" s="98"/>
      <c r="L173" s="98"/>
    </row>
    <row r="174" s="83" customFormat="1" ht="20.1" customHeight="1" spans="1:12">
      <c r="A174" s="96"/>
      <c r="B174" s="97"/>
      <c r="C174" s="97"/>
      <c r="D174" s="97"/>
      <c r="E174" s="98"/>
      <c r="F174" s="98"/>
      <c r="G174" s="104" t="s">
        <v>963</v>
      </c>
      <c r="H174" s="99"/>
      <c r="I174" s="99"/>
      <c r="J174" s="99"/>
      <c r="K174" s="98"/>
      <c r="L174" s="98"/>
    </row>
    <row r="175" s="83" customFormat="1" ht="20.1" customHeight="1" spans="1:12">
      <c r="A175" s="96"/>
      <c r="B175" s="97"/>
      <c r="C175" s="97"/>
      <c r="D175" s="97"/>
      <c r="E175" s="98"/>
      <c r="F175" s="98"/>
      <c r="G175" s="104" t="s">
        <v>964</v>
      </c>
      <c r="H175" s="99"/>
      <c r="I175" s="99"/>
      <c r="J175" s="99"/>
      <c r="K175" s="98"/>
      <c r="L175" s="98"/>
    </row>
    <row r="176" s="83" customFormat="1" ht="20.1" customHeight="1" spans="1:12">
      <c r="A176" s="96"/>
      <c r="B176" s="97"/>
      <c r="C176" s="97"/>
      <c r="D176" s="97"/>
      <c r="E176" s="98"/>
      <c r="F176" s="98"/>
      <c r="G176" s="104" t="s">
        <v>965</v>
      </c>
      <c r="H176" s="99"/>
      <c r="I176" s="99"/>
      <c r="J176" s="99"/>
      <c r="K176" s="98"/>
      <c r="L176" s="98"/>
    </row>
    <row r="177" s="83" customFormat="1" ht="20.1" customHeight="1" spans="1:12">
      <c r="A177" s="96"/>
      <c r="B177" s="97"/>
      <c r="C177" s="97"/>
      <c r="D177" s="97"/>
      <c r="E177" s="98"/>
      <c r="F177" s="98"/>
      <c r="G177" s="104" t="s">
        <v>966</v>
      </c>
      <c r="H177" s="99"/>
      <c r="I177" s="99"/>
      <c r="J177" s="99"/>
      <c r="K177" s="98"/>
      <c r="L177" s="98"/>
    </row>
    <row r="178" s="83" customFormat="1" ht="20.1" customHeight="1" spans="1:12">
      <c r="A178" s="96"/>
      <c r="B178" s="97"/>
      <c r="C178" s="97"/>
      <c r="D178" s="97"/>
      <c r="E178" s="98"/>
      <c r="F178" s="98"/>
      <c r="G178" s="104" t="s">
        <v>967</v>
      </c>
      <c r="H178" s="99"/>
      <c r="I178" s="99"/>
      <c r="J178" s="99"/>
      <c r="K178" s="98"/>
      <c r="L178" s="98"/>
    </row>
    <row r="179" s="83" customFormat="1" ht="20.1" customHeight="1" spans="1:12">
      <c r="A179" s="96"/>
      <c r="B179" s="97"/>
      <c r="C179" s="97"/>
      <c r="D179" s="97"/>
      <c r="E179" s="98"/>
      <c r="F179" s="98"/>
      <c r="G179" s="104" t="s">
        <v>968</v>
      </c>
      <c r="H179" s="99"/>
      <c r="I179" s="99"/>
      <c r="J179" s="99"/>
      <c r="K179" s="98"/>
      <c r="L179" s="98"/>
    </row>
    <row r="180" s="83" customFormat="1" ht="27.95" customHeight="1" spans="1:12">
      <c r="A180" s="96"/>
      <c r="B180" s="97"/>
      <c r="C180" s="97"/>
      <c r="D180" s="97"/>
      <c r="E180" s="98"/>
      <c r="F180" s="98"/>
      <c r="G180" s="104" t="s">
        <v>969</v>
      </c>
      <c r="H180" s="99"/>
      <c r="I180" s="99"/>
      <c r="J180" s="99"/>
      <c r="K180" s="98"/>
      <c r="L180" s="98"/>
    </row>
    <row r="181" s="83" customFormat="1" ht="20.1" customHeight="1" spans="1:12">
      <c r="A181" s="96"/>
      <c r="B181" s="97"/>
      <c r="C181" s="97"/>
      <c r="D181" s="97"/>
      <c r="E181" s="98"/>
      <c r="F181" s="98"/>
      <c r="G181" s="104" t="s">
        <v>970</v>
      </c>
      <c r="H181" s="99">
        <f>SUM(H182:H191)</f>
        <v>367</v>
      </c>
      <c r="I181" s="99">
        <f>SUM(I182:I191)</f>
        <v>387</v>
      </c>
      <c r="J181" s="99">
        <v>368</v>
      </c>
      <c r="K181" s="98">
        <f>J181/H181</f>
        <v>1.00272479564033</v>
      </c>
      <c r="L181" s="98">
        <f>J181/I181</f>
        <v>0.950904392764858</v>
      </c>
    </row>
    <row r="182" s="83" customFormat="1" ht="20.1" customHeight="1" spans="1:12">
      <c r="A182" s="96"/>
      <c r="B182" s="97"/>
      <c r="C182" s="97"/>
      <c r="D182" s="97"/>
      <c r="E182" s="98"/>
      <c r="F182" s="98"/>
      <c r="G182" s="104" t="s">
        <v>971</v>
      </c>
      <c r="H182" s="99">
        <v>190</v>
      </c>
      <c r="I182" s="99">
        <v>152</v>
      </c>
      <c r="J182" s="99">
        <v>0</v>
      </c>
      <c r="K182" s="98">
        <f>J182/H182</f>
        <v>0</v>
      </c>
      <c r="L182" s="98">
        <f>J182/I182</f>
        <v>0</v>
      </c>
    </row>
    <row r="183" s="83" customFormat="1" ht="20.1" customHeight="1" spans="1:12">
      <c r="A183" s="96"/>
      <c r="B183" s="97"/>
      <c r="C183" s="97"/>
      <c r="D183" s="97"/>
      <c r="E183" s="98"/>
      <c r="F183" s="98"/>
      <c r="G183" s="104" t="s">
        <v>972</v>
      </c>
      <c r="H183" s="99">
        <v>160</v>
      </c>
      <c r="I183" s="99">
        <v>224</v>
      </c>
      <c r="J183" s="99">
        <v>0</v>
      </c>
      <c r="K183" s="98">
        <f>J183/H183</f>
        <v>0</v>
      </c>
      <c r="L183" s="98">
        <f>J183/I183</f>
        <v>0</v>
      </c>
    </row>
    <row r="184" s="83" customFormat="1" ht="20.1" customHeight="1" spans="1:12">
      <c r="A184" s="96"/>
      <c r="B184" s="97"/>
      <c r="C184" s="97"/>
      <c r="D184" s="97"/>
      <c r="E184" s="98"/>
      <c r="F184" s="98"/>
      <c r="G184" s="104" t="s">
        <v>973</v>
      </c>
      <c r="H184" s="99"/>
      <c r="I184" s="99"/>
      <c r="J184" s="99"/>
      <c r="K184" s="98"/>
      <c r="L184" s="98"/>
    </row>
    <row r="185" s="83" customFormat="1" ht="20.1" customHeight="1" spans="1:12">
      <c r="A185" s="96"/>
      <c r="B185" s="97"/>
      <c r="C185" s="97"/>
      <c r="D185" s="97"/>
      <c r="E185" s="98"/>
      <c r="F185" s="98"/>
      <c r="G185" s="104" t="s">
        <v>974</v>
      </c>
      <c r="H185" s="99"/>
      <c r="I185" s="99"/>
      <c r="J185" s="99"/>
      <c r="K185" s="98"/>
      <c r="L185" s="98"/>
    </row>
    <row r="186" s="83" customFormat="1" ht="20.1" customHeight="1" spans="1:12">
      <c r="A186" s="96"/>
      <c r="B186" s="97"/>
      <c r="C186" s="97"/>
      <c r="D186" s="97"/>
      <c r="E186" s="98"/>
      <c r="F186" s="98"/>
      <c r="G186" s="104" t="s">
        <v>975</v>
      </c>
      <c r="H186" s="99">
        <v>17</v>
      </c>
      <c r="I186" s="99">
        <v>11</v>
      </c>
      <c r="J186" s="99">
        <v>0</v>
      </c>
      <c r="K186" s="98">
        <f>J186/H186</f>
        <v>0</v>
      </c>
      <c r="L186" s="98">
        <f>J186/I186</f>
        <v>0</v>
      </c>
    </row>
    <row r="187" s="83" customFormat="1" ht="20.1" customHeight="1" spans="1:12">
      <c r="A187" s="96"/>
      <c r="B187" s="97"/>
      <c r="C187" s="97"/>
      <c r="D187" s="97"/>
      <c r="E187" s="98"/>
      <c r="F187" s="98"/>
      <c r="G187" s="104" t="s">
        <v>976</v>
      </c>
      <c r="H187" s="99"/>
      <c r="I187" s="99"/>
      <c r="J187" s="99"/>
      <c r="K187" s="98"/>
      <c r="L187" s="98"/>
    </row>
    <row r="188" s="83" customFormat="1" ht="30" customHeight="1" spans="1:12">
      <c r="A188" s="96"/>
      <c r="B188" s="97"/>
      <c r="C188" s="97"/>
      <c r="D188" s="97"/>
      <c r="E188" s="98"/>
      <c r="F188" s="98"/>
      <c r="G188" s="107" t="s">
        <v>977</v>
      </c>
      <c r="H188" s="99"/>
      <c r="I188" s="99"/>
      <c r="J188" s="99"/>
      <c r="K188" s="98"/>
      <c r="L188" s="98"/>
    </row>
    <row r="189" s="83" customFormat="1" ht="20.1" customHeight="1" spans="1:12">
      <c r="A189" s="96"/>
      <c r="B189" s="97"/>
      <c r="C189" s="97"/>
      <c r="D189" s="97"/>
      <c r="E189" s="98"/>
      <c r="F189" s="98"/>
      <c r="G189" s="104" t="s">
        <v>978</v>
      </c>
      <c r="H189" s="99"/>
      <c r="I189" s="99"/>
      <c r="J189" s="99"/>
      <c r="K189" s="98"/>
      <c r="L189" s="98"/>
    </row>
    <row r="190" s="83" customFormat="1" ht="20.1" customHeight="1" spans="1:12">
      <c r="A190" s="96"/>
      <c r="B190" s="97"/>
      <c r="C190" s="97"/>
      <c r="D190" s="97"/>
      <c r="E190" s="98"/>
      <c r="F190" s="98"/>
      <c r="G190" s="104" t="s">
        <v>979</v>
      </c>
      <c r="H190" s="99"/>
      <c r="I190" s="99"/>
      <c r="J190" s="99"/>
      <c r="K190" s="98"/>
      <c r="L190" s="98"/>
    </row>
    <row r="191" s="83" customFormat="1" ht="27.95" customHeight="1" spans="1:12">
      <c r="A191" s="96"/>
      <c r="B191" s="97"/>
      <c r="C191" s="97"/>
      <c r="D191" s="97"/>
      <c r="E191" s="98"/>
      <c r="F191" s="98"/>
      <c r="G191" s="104" t="s">
        <v>980</v>
      </c>
      <c r="H191" s="99"/>
      <c r="I191" s="99"/>
      <c r="J191" s="99"/>
      <c r="K191" s="98"/>
      <c r="L191" s="98"/>
    </row>
    <row r="192" s="83" customFormat="1" ht="20.1" customHeight="1" spans="1:12">
      <c r="A192" s="96"/>
      <c r="B192" s="97"/>
      <c r="C192" s="97"/>
      <c r="D192" s="97"/>
      <c r="E192" s="98"/>
      <c r="F192" s="98"/>
      <c r="G192" s="100" t="s">
        <v>981</v>
      </c>
      <c r="H192" s="99"/>
      <c r="I192" s="99">
        <v>2200</v>
      </c>
      <c r="J192" s="99"/>
      <c r="K192" s="98"/>
      <c r="L192" s="98">
        <f>J192/I192</f>
        <v>0</v>
      </c>
    </row>
    <row r="193" s="83" customFormat="1" ht="30" customHeight="1" spans="1:12">
      <c r="A193" s="96"/>
      <c r="B193" s="97"/>
      <c r="C193" s="97"/>
      <c r="D193" s="97"/>
      <c r="E193" s="98"/>
      <c r="F193" s="98"/>
      <c r="G193" s="100" t="s">
        <v>982</v>
      </c>
      <c r="H193" s="99"/>
      <c r="I193" s="99"/>
      <c r="J193" s="99"/>
      <c r="K193" s="98"/>
      <c r="L193" s="98"/>
    </row>
    <row r="194" s="83" customFormat="1" ht="26" customHeight="1" spans="1:12">
      <c r="A194" s="96"/>
      <c r="B194" s="97"/>
      <c r="C194" s="97"/>
      <c r="D194" s="97"/>
      <c r="E194" s="98"/>
      <c r="F194" s="98"/>
      <c r="G194" s="100" t="s">
        <v>983</v>
      </c>
      <c r="H194" s="99"/>
      <c r="I194" s="99"/>
      <c r="J194" s="99"/>
      <c r="K194" s="98"/>
      <c r="L194" s="98"/>
    </row>
    <row r="195" s="83" customFormat="1" ht="20.1" customHeight="1" spans="1:12">
      <c r="A195" s="96"/>
      <c r="B195" s="97"/>
      <c r="C195" s="97"/>
      <c r="D195" s="97"/>
      <c r="E195" s="98"/>
      <c r="F195" s="98"/>
      <c r="G195" s="100" t="s">
        <v>984</v>
      </c>
      <c r="H195" s="99"/>
      <c r="I195" s="99"/>
      <c r="J195" s="99"/>
      <c r="K195" s="98"/>
      <c r="L195" s="98"/>
    </row>
    <row r="196" s="83" customFormat="1" ht="20.1" customHeight="1" spans="1:12">
      <c r="A196" s="96"/>
      <c r="B196" s="97"/>
      <c r="C196" s="97"/>
      <c r="D196" s="97"/>
      <c r="E196" s="98"/>
      <c r="F196" s="98"/>
      <c r="G196" s="100" t="s">
        <v>985</v>
      </c>
      <c r="H196" s="99"/>
      <c r="I196" s="99"/>
      <c r="J196" s="99"/>
      <c r="K196" s="98"/>
      <c r="L196" s="98"/>
    </row>
    <row r="197" s="83" customFormat="1" ht="20.1" customHeight="1" spans="1:12">
      <c r="A197" s="96"/>
      <c r="B197" s="97"/>
      <c r="C197" s="97"/>
      <c r="D197" s="97"/>
      <c r="E197" s="98"/>
      <c r="F197" s="98"/>
      <c r="G197" s="100" t="s">
        <v>986</v>
      </c>
      <c r="H197" s="99"/>
      <c r="I197" s="99"/>
      <c r="J197" s="99"/>
      <c r="K197" s="98"/>
      <c r="L197" s="98"/>
    </row>
    <row r="198" s="83" customFormat="1" ht="20.1" customHeight="1" spans="1:12">
      <c r="A198" s="96"/>
      <c r="B198" s="97"/>
      <c r="C198" s="97"/>
      <c r="D198" s="97"/>
      <c r="E198" s="98"/>
      <c r="F198" s="98"/>
      <c r="G198" s="100" t="s">
        <v>987</v>
      </c>
      <c r="H198" s="99"/>
      <c r="I198" s="99"/>
      <c r="J198" s="99"/>
      <c r="K198" s="98"/>
      <c r="L198" s="98"/>
    </row>
    <row r="199" s="83" customFormat="1" ht="20.1" customHeight="1" spans="1:12">
      <c r="A199" s="96"/>
      <c r="B199" s="97"/>
      <c r="C199" s="97"/>
      <c r="D199" s="97"/>
      <c r="E199" s="98"/>
      <c r="F199" s="98"/>
      <c r="G199" s="100" t="s">
        <v>988</v>
      </c>
      <c r="H199" s="99"/>
      <c r="I199" s="99"/>
      <c r="J199" s="99"/>
      <c r="K199" s="98"/>
      <c r="L199" s="98"/>
    </row>
    <row r="200" s="83" customFormat="1" ht="23" customHeight="1" spans="1:12">
      <c r="A200" s="96"/>
      <c r="B200" s="97"/>
      <c r="C200" s="97"/>
      <c r="D200" s="97"/>
      <c r="E200" s="98"/>
      <c r="F200" s="98"/>
      <c r="G200" s="100" t="s">
        <v>989</v>
      </c>
      <c r="H200" s="99"/>
      <c r="I200" s="99"/>
      <c r="J200" s="99"/>
      <c r="K200" s="98"/>
      <c r="L200" s="98"/>
    </row>
    <row r="201" s="83" customFormat="1" ht="20.1" customHeight="1" spans="1:12">
      <c r="A201" s="96"/>
      <c r="B201" s="97"/>
      <c r="C201" s="97"/>
      <c r="D201" s="97"/>
      <c r="E201" s="98"/>
      <c r="F201" s="98"/>
      <c r="G201" s="100" t="s">
        <v>990</v>
      </c>
      <c r="H201" s="99"/>
      <c r="I201" s="99"/>
      <c r="J201" s="99"/>
      <c r="K201" s="98"/>
      <c r="L201" s="98"/>
    </row>
    <row r="202" s="83" customFormat="1" ht="20.1" customHeight="1" spans="1:12">
      <c r="A202" s="96"/>
      <c r="B202" s="97"/>
      <c r="C202" s="97"/>
      <c r="D202" s="97"/>
      <c r="E202" s="98"/>
      <c r="F202" s="98"/>
      <c r="G202" s="100" t="s">
        <v>991</v>
      </c>
      <c r="H202" s="99"/>
      <c r="I202" s="99"/>
      <c r="J202" s="99"/>
      <c r="K202" s="98"/>
      <c r="L202" s="98"/>
    </row>
    <row r="203" s="83" customFormat="1" ht="20.1" customHeight="1" spans="1:12">
      <c r="A203" s="96"/>
      <c r="B203" s="97"/>
      <c r="C203" s="97"/>
      <c r="D203" s="97"/>
      <c r="E203" s="98"/>
      <c r="F203" s="98"/>
      <c r="G203" s="100" t="s">
        <v>992</v>
      </c>
      <c r="H203" s="99"/>
      <c r="I203" s="99"/>
      <c r="J203" s="99"/>
      <c r="K203" s="98"/>
      <c r="L203" s="98"/>
    </row>
    <row r="204" s="83" customFormat="1" ht="20.1" customHeight="1" spans="1:12">
      <c r="A204" s="96"/>
      <c r="B204" s="97"/>
      <c r="C204" s="97"/>
      <c r="D204" s="97"/>
      <c r="E204" s="98"/>
      <c r="F204" s="98"/>
      <c r="G204" s="100" t="s">
        <v>993</v>
      </c>
      <c r="H204" s="99"/>
      <c r="I204" s="99"/>
      <c r="J204" s="99"/>
      <c r="K204" s="98"/>
      <c r="L204" s="98"/>
    </row>
    <row r="205" s="83" customFormat="1" ht="20.1" customHeight="1" spans="1:12">
      <c r="A205" s="96"/>
      <c r="B205" s="97"/>
      <c r="C205" s="97"/>
      <c r="D205" s="97"/>
      <c r="E205" s="98"/>
      <c r="F205" s="98"/>
      <c r="G205" s="100" t="s">
        <v>994</v>
      </c>
      <c r="H205" s="99"/>
      <c r="I205" s="99"/>
      <c r="J205" s="99"/>
      <c r="K205" s="98"/>
      <c r="L205" s="98"/>
    </row>
    <row r="206" s="83" customFormat="1" ht="28" customHeight="1" spans="1:12">
      <c r="A206" s="96"/>
      <c r="B206" s="97"/>
      <c r="C206" s="97"/>
      <c r="D206" s="97"/>
      <c r="E206" s="98"/>
      <c r="F206" s="98"/>
      <c r="G206" s="100" t="s">
        <v>995</v>
      </c>
      <c r="H206" s="99"/>
      <c r="I206" s="99">
        <v>2200</v>
      </c>
      <c r="J206" s="99"/>
      <c r="K206" s="98"/>
      <c r="L206" s="98">
        <f>J206/I206</f>
        <v>0</v>
      </c>
    </row>
    <row r="207" s="83" customFormat="1" ht="20.1" customHeight="1" spans="1:12">
      <c r="A207" s="96"/>
      <c r="B207" s="97"/>
      <c r="C207" s="97"/>
      <c r="D207" s="97"/>
      <c r="E207" s="98"/>
      <c r="F207" s="98"/>
      <c r="G207" s="100" t="s">
        <v>996</v>
      </c>
      <c r="H207" s="99"/>
      <c r="I207" s="99"/>
      <c r="J207" s="99"/>
      <c r="K207" s="98"/>
      <c r="L207" s="98"/>
    </row>
    <row r="208" s="83" customFormat="1" ht="20.1" customHeight="1" spans="1:12">
      <c r="A208" s="96"/>
      <c r="B208" s="97"/>
      <c r="C208" s="97"/>
      <c r="D208" s="97"/>
      <c r="E208" s="98"/>
      <c r="F208" s="98"/>
      <c r="G208" s="100" t="s">
        <v>997</v>
      </c>
      <c r="H208" s="99"/>
      <c r="I208" s="99"/>
      <c r="J208" s="99"/>
      <c r="K208" s="98"/>
      <c r="L208" s="98"/>
    </row>
    <row r="209" s="83" customFormat="1" ht="33" customHeight="1" spans="1:12">
      <c r="A209" s="96"/>
      <c r="B209" s="97"/>
      <c r="C209" s="97"/>
      <c r="D209" s="97"/>
      <c r="E209" s="98"/>
      <c r="F209" s="98"/>
      <c r="G209" s="100" t="s">
        <v>998</v>
      </c>
      <c r="H209" s="99"/>
      <c r="I209" s="99"/>
      <c r="J209" s="99"/>
      <c r="K209" s="98"/>
      <c r="L209" s="98"/>
    </row>
    <row r="210" s="83" customFormat="1" ht="36" customHeight="1" spans="1:12">
      <c r="A210" s="96"/>
      <c r="B210" s="97"/>
      <c r="C210" s="97"/>
      <c r="D210" s="97"/>
      <c r="E210" s="98"/>
      <c r="F210" s="98"/>
      <c r="G210" s="100" t="s">
        <v>999</v>
      </c>
      <c r="H210" s="99"/>
      <c r="I210" s="99"/>
      <c r="J210" s="99"/>
      <c r="K210" s="98"/>
      <c r="L210" s="98"/>
    </row>
    <row r="211" s="83" customFormat="1" ht="30" customHeight="1" spans="1:12">
      <c r="A211" s="96"/>
      <c r="B211" s="97"/>
      <c r="C211" s="97"/>
      <c r="D211" s="97"/>
      <c r="E211" s="98"/>
      <c r="F211" s="98"/>
      <c r="G211" s="100" t="s">
        <v>1000</v>
      </c>
      <c r="H211" s="99"/>
      <c r="I211" s="99"/>
      <c r="J211" s="99"/>
      <c r="K211" s="98"/>
      <c r="L211" s="98"/>
    </row>
    <row r="212" s="83" customFormat="1" ht="20.1" customHeight="1" spans="1:12">
      <c r="A212" s="96"/>
      <c r="B212" s="97"/>
      <c r="C212" s="97"/>
      <c r="D212" s="97"/>
      <c r="E212" s="98"/>
      <c r="F212" s="98"/>
      <c r="G212" s="100" t="s">
        <v>1001</v>
      </c>
      <c r="H212" s="99"/>
      <c r="I212" s="99"/>
      <c r="J212" s="99"/>
      <c r="K212" s="98"/>
      <c r="L212" s="98"/>
    </row>
    <row r="213" s="83" customFormat="1" ht="20.1" customHeight="1" spans="1:12">
      <c r="A213" s="96"/>
      <c r="B213" s="97"/>
      <c r="C213" s="97"/>
      <c r="D213" s="97"/>
      <c r="E213" s="98"/>
      <c r="F213" s="98"/>
      <c r="G213" s="100" t="s">
        <v>1002</v>
      </c>
      <c r="H213" s="99"/>
      <c r="I213" s="99"/>
      <c r="J213" s="99"/>
      <c r="K213" s="98"/>
      <c r="L213" s="98"/>
    </row>
    <row r="214" s="83" customFormat="1" ht="20.1" customHeight="1" spans="1:12">
      <c r="A214" s="96"/>
      <c r="B214" s="97"/>
      <c r="C214" s="97"/>
      <c r="D214" s="97"/>
      <c r="E214" s="98"/>
      <c r="F214" s="98"/>
      <c r="G214" s="100" t="s">
        <v>1003</v>
      </c>
      <c r="H214" s="99"/>
      <c r="I214" s="99"/>
      <c r="J214" s="99"/>
      <c r="K214" s="98"/>
      <c r="L214" s="98"/>
    </row>
    <row r="215" s="83" customFormat="1" ht="27" customHeight="1" spans="1:12">
      <c r="A215" s="96"/>
      <c r="B215" s="97"/>
      <c r="C215" s="97"/>
      <c r="D215" s="97"/>
      <c r="E215" s="98"/>
      <c r="F215" s="98"/>
      <c r="G215" s="100" t="s">
        <v>1004</v>
      </c>
      <c r="H215" s="99"/>
      <c r="I215" s="99"/>
      <c r="J215" s="99"/>
      <c r="K215" s="98"/>
      <c r="L215" s="98"/>
    </row>
    <row r="216" s="83" customFormat="1" ht="29" customHeight="1" spans="1:12">
      <c r="A216" s="96"/>
      <c r="B216" s="97"/>
      <c r="C216" s="97"/>
      <c r="D216" s="97"/>
      <c r="E216" s="98"/>
      <c r="F216" s="98"/>
      <c r="G216" s="100" t="s">
        <v>1005</v>
      </c>
      <c r="H216" s="99"/>
      <c r="I216" s="99"/>
      <c r="J216" s="99"/>
      <c r="K216" s="98"/>
      <c r="L216" s="98"/>
    </row>
    <row r="217" s="83" customFormat="1" ht="20.1" customHeight="1" spans="1:12">
      <c r="A217" s="96"/>
      <c r="B217" s="97"/>
      <c r="C217" s="97"/>
      <c r="D217" s="97"/>
      <c r="E217" s="98"/>
      <c r="F217" s="98"/>
      <c r="G217" s="100" t="s">
        <v>1006</v>
      </c>
      <c r="H217" s="99"/>
      <c r="I217" s="99"/>
      <c r="J217" s="99"/>
      <c r="K217" s="98"/>
      <c r="L217" s="98"/>
    </row>
    <row r="218" s="83" customFormat="1" ht="20.1" customHeight="1" spans="1:12">
      <c r="A218" s="96"/>
      <c r="B218" s="97"/>
      <c r="C218" s="97"/>
      <c r="D218" s="97"/>
      <c r="E218" s="98"/>
      <c r="F218" s="98"/>
      <c r="G218" s="100" t="s">
        <v>1007</v>
      </c>
      <c r="H218" s="99"/>
      <c r="I218" s="99"/>
      <c r="J218" s="99"/>
      <c r="K218" s="98"/>
      <c r="L218" s="98"/>
    </row>
    <row r="219" s="83" customFormat="1" ht="20.1" customHeight="1" spans="1:12">
      <c r="A219" s="96"/>
      <c r="B219" s="97"/>
      <c r="C219" s="97"/>
      <c r="D219" s="97"/>
      <c r="E219" s="98"/>
      <c r="F219" s="98"/>
      <c r="G219" s="100" t="s">
        <v>1008</v>
      </c>
      <c r="H219" s="99"/>
      <c r="I219" s="99"/>
      <c r="J219" s="99"/>
      <c r="K219" s="98"/>
      <c r="L219" s="98"/>
    </row>
    <row r="220" s="83" customFormat="1" ht="20.1" customHeight="1" spans="1:12">
      <c r="A220" s="96"/>
      <c r="B220" s="97"/>
      <c r="C220" s="97"/>
      <c r="D220" s="97"/>
      <c r="E220" s="98"/>
      <c r="F220" s="98"/>
      <c r="G220" s="100" t="s">
        <v>1009</v>
      </c>
      <c r="H220" s="99"/>
      <c r="I220" s="99"/>
      <c r="J220" s="99"/>
      <c r="K220" s="98"/>
      <c r="L220" s="98"/>
    </row>
    <row r="221" s="83" customFormat="1" ht="20.1" customHeight="1" spans="1:12">
      <c r="A221" s="96"/>
      <c r="B221" s="97"/>
      <c r="C221" s="97"/>
      <c r="D221" s="97"/>
      <c r="E221" s="98"/>
      <c r="F221" s="98"/>
      <c r="G221" s="100" t="s">
        <v>1010</v>
      </c>
      <c r="H221" s="99"/>
      <c r="I221" s="99"/>
      <c r="J221" s="99"/>
      <c r="K221" s="98"/>
      <c r="L221" s="98"/>
    </row>
    <row r="222" s="83" customFormat="1" ht="30" customHeight="1" spans="1:12">
      <c r="A222" s="96"/>
      <c r="B222" s="97"/>
      <c r="C222" s="97"/>
      <c r="D222" s="97"/>
      <c r="E222" s="98"/>
      <c r="F222" s="98"/>
      <c r="G222" s="100" t="s">
        <v>1011</v>
      </c>
      <c r="H222" s="99"/>
      <c r="I222" s="99"/>
      <c r="J222" s="99"/>
      <c r="K222" s="98"/>
      <c r="L222" s="98"/>
    </row>
    <row r="223" s="83" customFormat="1" ht="20.1" customHeight="1" spans="1:12">
      <c r="A223" s="96"/>
      <c r="B223" s="97"/>
      <c r="C223" s="97"/>
      <c r="D223" s="97"/>
      <c r="E223" s="98"/>
      <c r="F223" s="98"/>
      <c r="G223" s="100" t="s">
        <v>1012</v>
      </c>
      <c r="H223" s="99"/>
      <c r="I223" s="99"/>
      <c r="J223" s="99"/>
      <c r="K223" s="98"/>
      <c r="L223" s="98"/>
    </row>
    <row r="224" s="83" customFormat="1" ht="20.1" customHeight="1" spans="1:12">
      <c r="A224" s="96"/>
      <c r="B224" s="97"/>
      <c r="C224" s="97"/>
      <c r="D224" s="97"/>
      <c r="E224" s="98"/>
      <c r="F224" s="98"/>
      <c r="G224" s="100" t="s">
        <v>1013</v>
      </c>
      <c r="H224" s="99"/>
      <c r="I224" s="99"/>
      <c r="J224" s="99"/>
      <c r="K224" s="98"/>
      <c r="L224" s="98"/>
    </row>
    <row r="225" s="83" customFormat="1" ht="20.1" customHeight="1" spans="1:12">
      <c r="A225" s="96"/>
      <c r="B225" s="97"/>
      <c r="C225" s="97"/>
      <c r="D225" s="97"/>
      <c r="E225" s="98"/>
      <c r="F225" s="98"/>
      <c r="G225" s="100" t="s">
        <v>133</v>
      </c>
      <c r="H225" s="99"/>
      <c r="I225" s="99"/>
      <c r="J225" s="99"/>
      <c r="K225" s="98"/>
      <c r="L225" s="98"/>
    </row>
    <row r="226" s="83" customFormat="1" ht="20.1" customHeight="1" spans="1:12">
      <c r="A226" s="96"/>
      <c r="B226" s="97"/>
      <c r="C226" s="97"/>
      <c r="D226" s="97"/>
      <c r="E226" s="98"/>
      <c r="F226" s="98"/>
      <c r="G226" s="100" t="s">
        <v>1014</v>
      </c>
      <c r="H226" s="99"/>
      <c r="I226" s="99"/>
      <c r="J226" s="99"/>
      <c r="K226" s="98"/>
      <c r="L226" s="98"/>
    </row>
    <row r="227" s="83" customFormat="1" ht="20.1" customHeight="1" spans="1:12">
      <c r="A227" s="96"/>
      <c r="B227" s="97"/>
      <c r="C227" s="97"/>
      <c r="D227" s="97"/>
      <c r="E227" s="98"/>
      <c r="F227" s="98"/>
      <c r="G227" s="100" t="s">
        <v>1015</v>
      </c>
      <c r="H227" s="99"/>
      <c r="I227" s="99"/>
      <c r="J227" s="99"/>
      <c r="K227" s="98"/>
      <c r="L227" s="98"/>
    </row>
    <row r="228" s="83" customFormat="1" ht="20.1" customHeight="1" spans="1:12">
      <c r="A228" s="96"/>
      <c r="B228" s="97"/>
      <c r="C228" s="97"/>
      <c r="D228" s="97"/>
      <c r="E228" s="98"/>
      <c r="F228" s="98"/>
      <c r="G228" s="100" t="s">
        <v>1016</v>
      </c>
      <c r="H228" s="99"/>
      <c r="I228" s="99"/>
      <c r="J228" s="99"/>
      <c r="K228" s="98"/>
      <c r="L228" s="98"/>
    </row>
    <row r="229" s="83" customFormat="1" ht="20.1" customHeight="1" spans="1:12">
      <c r="A229" s="96"/>
      <c r="B229" s="97"/>
      <c r="C229" s="97"/>
      <c r="D229" s="97"/>
      <c r="E229" s="98"/>
      <c r="F229" s="98"/>
      <c r="G229" s="100" t="s">
        <v>1017</v>
      </c>
      <c r="H229" s="99"/>
      <c r="I229" s="99"/>
      <c r="J229" s="99"/>
      <c r="K229" s="98"/>
      <c r="L229" s="98"/>
    </row>
    <row r="230" s="83" customFormat="1" ht="20.1" customHeight="1" spans="1:12">
      <c r="A230" s="96"/>
      <c r="B230" s="97"/>
      <c r="C230" s="97"/>
      <c r="D230" s="97"/>
      <c r="E230" s="98"/>
      <c r="F230" s="98"/>
      <c r="G230" s="100" t="s">
        <v>1018</v>
      </c>
      <c r="H230" s="99"/>
      <c r="I230" s="99"/>
      <c r="J230" s="99"/>
      <c r="K230" s="98"/>
      <c r="L230" s="98"/>
    </row>
    <row r="231" s="83" customFormat="1" ht="20.1" customHeight="1" spans="1:12">
      <c r="A231" s="96"/>
      <c r="B231" s="97"/>
      <c r="C231" s="97"/>
      <c r="D231" s="97"/>
      <c r="E231" s="98"/>
      <c r="F231" s="98"/>
      <c r="G231" s="100" t="s">
        <v>1019</v>
      </c>
      <c r="H231" s="99"/>
      <c r="I231" s="99"/>
      <c r="J231" s="99"/>
      <c r="K231" s="98"/>
      <c r="L231" s="98"/>
    </row>
    <row r="232" s="83" customFormat="1" ht="20.1" customHeight="1" spans="1:12">
      <c r="A232" s="96"/>
      <c r="B232" s="97"/>
      <c r="C232" s="97"/>
      <c r="D232" s="97"/>
      <c r="E232" s="98"/>
      <c r="F232" s="98"/>
      <c r="G232" s="100" t="s">
        <v>1020</v>
      </c>
      <c r="H232" s="99"/>
      <c r="I232" s="99"/>
      <c r="J232" s="99"/>
      <c r="K232" s="98"/>
      <c r="L232" s="98"/>
    </row>
    <row r="233" s="83" customFormat="1" ht="20.1" customHeight="1" spans="1:12">
      <c r="A233" s="96"/>
      <c r="B233" s="97"/>
      <c r="C233" s="97"/>
      <c r="D233" s="97"/>
      <c r="E233" s="98"/>
      <c r="F233" s="98"/>
      <c r="G233" s="100" t="s">
        <v>1021</v>
      </c>
      <c r="H233" s="99"/>
      <c r="I233" s="99"/>
      <c r="J233" s="99"/>
      <c r="K233" s="98"/>
      <c r="L233" s="98"/>
    </row>
    <row r="234" s="83" customFormat="1" ht="20.1" customHeight="1" spans="1:12">
      <c r="A234" s="96"/>
      <c r="B234" s="97"/>
      <c r="C234" s="97"/>
      <c r="D234" s="97"/>
      <c r="E234" s="98"/>
      <c r="F234" s="98"/>
      <c r="G234" s="100" t="s">
        <v>1022</v>
      </c>
      <c r="H234" s="99"/>
      <c r="I234" s="99"/>
      <c r="J234" s="99"/>
      <c r="K234" s="98"/>
      <c r="L234" s="98"/>
    </row>
    <row r="235" s="83" customFormat="1" ht="20.1" customHeight="1" spans="1:12">
      <c r="A235" s="96"/>
      <c r="B235" s="97"/>
      <c r="C235" s="97"/>
      <c r="D235" s="97"/>
      <c r="E235" s="98"/>
      <c r="F235" s="98"/>
      <c r="G235" s="100" t="s">
        <v>1023</v>
      </c>
      <c r="H235" s="99"/>
      <c r="I235" s="99"/>
      <c r="J235" s="99"/>
      <c r="K235" s="98"/>
      <c r="L235" s="98"/>
    </row>
    <row r="236" s="83" customFormat="1" ht="20.1" customHeight="1" spans="1:12">
      <c r="A236" s="96"/>
      <c r="B236" s="97"/>
      <c r="C236" s="97"/>
      <c r="D236" s="97"/>
      <c r="E236" s="98"/>
      <c r="F236" s="98"/>
      <c r="G236" s="100" t="s">
        <v>1024</v>
      </c>
      <c r="H236" s="99"/>
      <c r="I236" s="99"/>
      <c r="J236" s="99"/>
      <c r="K236" s="98"/>
      <c r="L236" s="98"/>
    </row>
    <row r="237" s="83" customFormat="1" ht="20.1" customHeight="1" spans="1:12">
      <c r="A237" s="96"/>
      <c r="B237" s="97"/>
      <c r="C237" s="97"/>
      <c r="D237" s="97"/>
      <c r="E237" s="98"/>
      <c r="F237" s="98"/>
      <c r="G237" s="100" t="s">
        <v>1025</v>
      </c>
      <c r="H237" s="99"/>
      <c r="I237" s="99"/>
      <c r="J237" s="99"/>
      <c r="K237" s="98"/>
      <c r="L237" s="98"/>
    </row>
    <row r="238" s="83" customFormat="1" ht="20.1" customHeight="1" spans="1:12">
      <c r="A238" s="96"/>
      <c r="B238" s="97"/>
      <c r="C238" s="97"/>
      <c r="D238" s="97"/>
      <c r="E238" s="98"/>
      <c r="F238" s="98"/>
      <c r="G238" s="100" t="s">
        <v>1026</v>
      </c>
      <c r="H238" s="99"/>
      <c r="I238" s="99"/>
      <c r="J238" s="99"/>
      <c r="K238" s="98"/>
      <c r="L238" s="98"/>
    </row>
    <row r="239" s="83" customFormat="1" ht="20.1" customHeight="1" spans="1:12">
      <c r="A239" s="96"/>
      <c r="B239" s="97"/>
      <c r="C239" s="97"/>
      <c r="D239" s="97"/>
      <c r="E239" s="98"/>
      <c r="F239" s="98"/>
      <c r="G239" s="100" t="s">
        <v>1027</v>
      </c>
      <c r="H239" s="99"/>
      <c r="I239" s="99"/>
      <c r="J239" s="99"/>
      <c r="K239" s="98"/>
      <c r="L239" s="98"/>
    </row>
    <row r="240" s="83" customFormat="1" ht="20.1" customHeight="1" spans="1:12">
      <c r="A240" s="96"/>
      <c r="B240" s="97"/>
      <c r="C240" s="97"/>
      <c r="D240" s="97"/>
      <c r="E240" s="98"/>
      <c r="F240" s="98"/>
      <c r="G240" s="100" t="s">
        <v>1028</v>
      </c>
      <c r="H240" s="99"/>
      <c r="I240" s="99"/>
      <c r="J240" s="99"/>
      <c r="K240" s="98"/>
      <c r="L240" s="98"/>
    </row>
    <row r="241" s="83" customFormat="1" ht="20.1" customHeight="1" spans="1:12">
      <c r="A241" s="96"/>
      <c r="B241" s="97"/>
      <c r="C241" s="97"/>
      <c r="D241" s="97"/>
      <c r="E241" s="98"/>
      <c r="F241" s="98"/>
      <c r="G241" s="100" t="s">
        <v>1029</v>
      </c>
      <c r="H241" s="99"/>
      <c r="I241" s="99"/>
      <c r="J241" s="99"/>
      <c r="K241" s="98"/>
      <c r="L241" s="98"/>
    </row>
    <row r="242" s="83" customFormat="1" ht="20.1" customHeight="1" spans="1:12">
      <c r="A242" s="96"/>
      <c r="B242" s="97"/>
      <c r="C242" s="97"/>
      <c r="D242" s="97"/>
      <c r="E242" s="98"/>
      <c r="F242" s="98"/>
      <c r="G242" s="100" t="s">
        <v>1030</v>
      </c>
      <c r="H242" s="99"/>
      <c r="I242" s="99"/>
      <c r="J242" s="99"/>
      <c r="K242" s="98"/>
      <c r="L242" s="98"/>
    </row>
    <row r="243" s="83" customFormat="1" ht="20.1" customHeight="1" spans="1:12">
      <c r="A243" s="96"/>
      <c r="B243" s="97"/>
      <c r="C243" s="97"/>
      <c r="D243" s="97"/>
      <c r="E243" s="98"/>
      <c r="F243" s="98"/>
      <c r="G243" s="100" t="s">
        <v>1031</v>
      </c>
      <c r="H243" s="99"/>
      <c r="I243" s="99"/>
      <c r="J243" s="99"/>
      <c r="K243" s="98"/>
      <c r="L243" s="98"/>
    </row>
    <row r="244" s="83" customFormat="1" ht="21.5" customHeight="1" spans="1:12">
      <c r="A244" s="96"/>
      <c r="B244" s="97"/>
      <c r="C244" s="97"/>
      <c r="D244" s="97"/>
      <c r="E244" s="98"/>
      <c r="F244" s="98"/>
      <c r="G244" s="100" t="s">
        <v>1032</v>
      </c>
      <c r="H244" s="99"/>
      <c r="I244" s="99"/>
      <c r="J244" s="99"/>
      <c r="K244" s="98"/>
      <c r="L244" s="98"/>
    </row>
    <row r="245" s="83" customFormat="1" ht="21.5" customHeight="1" spans="1:12">
      <c r="A245" s="96"/>
      <c r="B245" s="97"/>
      <c r="C245" s="97"/>
      <c r="D245" s="97"/>
      <c r="E245" s="98"/>
      <c r="F245" s="98"/>
      <c r="G245" s="100" t="s">
        <v>1033</v>
      </c>
      <c r="H245" s="99"/>
      <c r="I245" s="99">
        <f>SUM(I246:I247)</f>
        <v>1514</v>
      </c>
      <c r="J245" s="99"/>
      <c r="K245" s="98"/>
      <c r="L245" s="98"/>
    </row>
    <row r="246" s="83" customFormat="1" ht="21.5" customHeight="1" spans="1:12">
      <c r="A246" s="96"/>
      <c r="B246" s="97"/>
      <c r="C246" s="97"/>
      <c r="D246" s="97"/>
      <c r="E246" s="98"/>
      <c r="F246" s="98"/>
      <c r="G246" s="100" t="s">
        <v>1034</v>
      </c>
      <c r="H246" s="99"/>
      <c r="I246" s="99">
        <v>1357</v>
      </c>
      <c r="J246" s="99">
        <v>1643</v>
      </c>
      <c r="K246" s="98"/>
      <c r="L246" s="98"/>
    </row>
    <row r="247" s="83" customFormat="1" ht="21.5" customHeight="1" spans="1:12">
      <c r="A247" s="96"/>
      <c r="B247" s="97"/>
      <c r="C247" s="97"/>
      <c r="D247" s="97"/>
      <c r="E247" s="98"/>
      <c r="F247" s="98"/>
      <c r="G247" s="100" t="s">
        <v>1035</v>
      </c>
      <c r="H247" s="99"/>
      <c r="I247" s="99">
        <v>157</v>
      </c>
      <c r="J247" s="99"/>
      <c r="K247" s="98"/>
      <c r="L247" s="98"/>
    </row>
    <row r="248" s="83" customFormat="1" ht="21.5" customHeight="1" spans="1:12">
      <c r="A248" s="96"/>
      <c r="B248" s="97"/>
      <c r="C248" s="97"/>
      <c r="D248" s="97"/>
      <c r="E248" s="98"/>
      <c r="F248" s="98"/>
      <c r="G248" s="102"/>
      <c r="H248" s="99"/>
      <c r="I248" s="99"/>
      <c r="J248" s="99"/>
      <c r="K248" s="98"/>
      <c r="L248" s="98"/>
    </row>
    <row r="249" s="83" customFormat="1" ht="21.5" customHeight="1" spans="1:12">
      <c r="A249" s="94" t="s">
        <v>1036</v>
      </c>
      <c r="B249" s="101">
        <f>B12+B22+B26</f>
        <v>575</v>
      </c>
      <c r="C249" s="101">
        <f>C12+C22+C26+C34+C11</f>
        <v>1126</v>
      </c>
      <c r="D249" s="101">
        <f>D12+D22+D26</f>
        <v>575</v>
      </c>
      <c r="E249" s="98">
        <f>D249/B249</f>
        <v>1</v>
      </c>
      <c r="F249" s="98">
        <f>D249/C249</f>
        <v>0.510657193605684</v>
      </c>
      <c r="G249" s="94" t="s">
        <v>1037</v>
      </c>
      <c r="H249" s="99">
        <f>H23+H35+H46+H104+H120+H163+H167+H192+H208+H224+H7</f>
        <v>1015</v>
      </c>
      <c r="I249" s="99">
        <f>I23+I35+I46+I104+I120+I163+I167+I192+I208+I224+I245+I7</f>
        <v>13941</v>
      </c>
      <c r="J249" s="99">
        <f>J23+J35+J46+J104+J120+J163+J167+J192+J208+J224+J7+J246</f>
        <v>2586</v>
      </c>
      <c r="K249" s="98">
        <f>J249/H249</f>
        <v>2.54778325123153</v>
      </c>
      <c r="L249" s="98">
        <f>J249/I249</f>
        <v>0.185496018936949</v>
      </c>
    </row>
    <row r="250" s="83" customFormat="1" ht="21.5" customHeight="1" spans="1:12">
      <c r="A250" s="105" t="s">
        <v>628</v>
      </c>
      <c r="B250" s="101">
        <f>B251+B252+B253+B254+B256+B257</f>
        <v>440</v>
      </c>
      <c r="C250" s="101">
        <f>C251+C252+C253+C254+C256+C257</f>
        <v>14781</v>
      </c>
      <c r="D250" s="101">
        <f>D251+D252+D253+D254+D256+D257</f>
        <v>2011</v>
      </c>
      <c r="E250" s="98">
        <f>D250/B250</f>
        <v>4.57045454545455</v>
      </c>
      <c r="F250" s="98">
        <f>D250/C250</f>
        <v>0.136053041066234</v>
      </c>
      <c r="G250" s="105" t="s">
        <v>629</v>
      </c>
      <c r="H250" s="99"/>
      <c r="I250" s="99"/>
      <c r="J250" s="99"/>
      <c r="K250" s="98"/>
      <c r="L250" s="98"/>
    </row>
    <row r="251" s="83" customFormat="1" ht="21.5" customHeight="1" spans="1:12">
      <c r="A251" s="102" t="s">
        <v>1038</v>
      </c>
      <c r="B251" s="101">
        <v>149</v>
      </c>
      <c r="C251" s="101">
        <v>3844</v>
      </c>
      <c r="D251" s="101">
        <v>45</v>
      </c>
      <c r="E251" s="98">
        <f>D251/B251</f>
        <v>0.302013422818792</v>
      </c>
      <c r="F251" s="98">
        <f>D251/C251</f>
        <v>0.0117065556711759</v>
      </c>
      <c r="G251" s="102" t="s">
        <v>1039</v>
      </c>
      <c r="H251" s="99"/>
      <c r="I251" s="99"/>
      <c r="J251" s="99"/>
      <c r="K251" s="98"/>
      <c r="L251" s="98"/>
    </row>
    <row r="252" s="83" customFormat="1" ht="21.5" customHeight="1" spans="1:12">
      <c r="A252" s="102" t="s">
        <v>1040</v>
      </c>
      <c r="B252" s="101"/>
      <c r="C252" s="101"/>
      <c r="D252" s="101"/>
      <c r="E252" s="98"/>
      <c r="F252" s="98"/>
      <c r="G252" s="102" t="s">
        <v>1041</v>
      </c>
      <c r="H252" s="99"/>
      <c r="I252" s="99"/>
      <c r="J252" s="99"/>
      <c r="K252" s="98"/>
      <c r="L252" s="98"/>
    </row>
    <row r="253" s="83" customFormat="1" ht="21.5" customHeight="1" spans="1:12">
      <c r="A253" s="102" t="s">
        <v>697</v>
      </c>
      <c r="B253" s="101">
        <v>291</v>
      </c>
      <c r="C253" s="101">
        <v>627</v>
      </c>
      <c r="D253" s="101">
        <v>1966</v>
      </c>
      <c r="E253" s="98">
        <f>D253/B253</f>
        <v>6.75601374570447</v>
      </c>
      <c r="F253" s="98">
        <f>D253/C253</f>
        <v>3.13556618819777</v>
      </c>
      <c r="G253" s="102" t="s">
        <v>699</v>
      </c>
      <c r="H253" s="99"/>
      <c r="I253" s="99"/>
      <c r="J253" s="99"/>
      <c r="K253" s="98"/>
      <c r="L253" s="98"/>
    </row>
    <row r="254" s="83" customFormat="1" ht="21.5" customHeight="1" spans="1:12">
      <c r="A254" s="102" t="s">
        <v>698</v>
      </c>
      <c r="B254" s="101"/>
      <c r="C254" s="101">
        <v>1267</v>
      </c>
      <c r="D254" s="101"/>
      <c r="E254" s="98"/>
      <c r="F254" s="98"/>
      <c r="G254" s="102" t="s">
        <v>1042</v>
      </c>
      <c r="H254" s="99"/>
      <c r="I254" s="99">
        <v>1966</v>
      </c>
      <c r="J254" s="99"/>
      <c r="K254" s="98"/>
      <c r="L254" s="98">
        <f>J254/I254</f>
        <v>0</v>
      </c>
    </row>
    <row r="255" s="83" customFormat="1" ht="21.5" customHeight="1" spans="1:12">
      <c r="A255" s="102" t="s">
        <v>1043</v>
      </c>
      <c r="B255" s="101"/>
      <c r="C255" s="101"/>
      <c r="D255" s="101"/>
      <c r="E255" s="98"/>
      <c r="F255" s="98"/>
      <c r="G255" s="108" t="s">
        <v>480</v>
      </c>
      <c r="H255" s="99"/>
      <c r="I255" s="99"/>
      <c r="J255" s="99"/>
      <c r="K255" s="98"/>
      <c r="L255" s="98"/>
    </row>
    <row r="256" s="83" customFormat="1" ht="21.5" customHeight="1" spans="1:12">
      <c r="A256" s="108" t="s">
        <v>1044</v>
      </c>
      <c r="B256" s="109"/>
      <c r="C256" s="101">
        <v>9043</v>
      </c>
      <c r="D256" s="101"/>
      <c r="E256" s="98"/>
      <c r="F256" s="98">
        <f>D256/C256</f>
        <v>0</v>
      </c>
      <c r="G256" s="108" t="s">
        <v>1045</v>
      </c>
      <c r="H256" s="99"/>
      <c r="I256" s="99"/>
      <c r="J256" s="99"/>
      <c r="K256" s="98"/>
      <c r="L256" s="98"/>
    </row>
    <row r="257" s="83" customFormat="1" ht="21.5" customHeight="1" spans="1:12">
      <c r="A257" s="108" t="s">
        <v>483</v>
      </c>
      <c r="B257" s="109"/>
      <c r="C257" s="101"/>
      <c r="D257" s="101"/>
      <c r="E257" s="98"/>
      <c r="F257" s="98"/>
      <c r="G257" s="108"/>
      <c r="H257" s="99"/>
      <c r="I257" s="99"/>
      <c r="J257" s="99"/>
      <c r="K257" s="98"/>
      <c r="L257" s="98"/>
    </row>
    <row r="258" s="83" customFormat="1" ht="33" customHeight="1" spans="1:12">
      <c r="A258" s="94" t="s">
        <v>427</v>
      </c>
      <c r="B258" s="97">
        <f>B249+B250</f>
        <v>1015</v>
      </c>
      <c r="C258" s="97">
        <f>C249+C250</f>
        <v>15907</v>
      </c>
      <c r="D258" s="97">
        <f>D249+D250</f>
        <v>2586</v>
      </c>
      <c r="E258" s="98">
        <f>D258/B258</f>
        <v>2.54778325123153</v>
      </c>
      <c r="F258" s="98">
        <f>D258/C258</f>
        <v>0.162569937763249</v>
      </c>
      <c r="G258" s="94" t="s">
        <v>428</v>
      </c>
      <c r="H258" s="99">
        <f>H249+H250+H254</f>
        <v>1015</v>
      </c>
      <c r="I258" s="99">
        <f>I249+I250+I254+I252+I253</f>
        <v>15907</v>
      </c>
      <c r="J258" s="99">
        <f>J249+J250+J254</f>
        <v>2586</v>
      </c>
      <c r="K258" s="98">
        <f>J258/H258</f>
        <v>2.54778325123153</v>
      </c>
      <c r="L258" s="98">
        <f>J258/I258</f>
        <v>0.162569937763249</v>
      </c>
    </row>
    <row r="259" ht="20.1" customHeight="1"/>
    <row r="260" ht="20.1" customHeight="1"/>
    <row r="261" ht="20.1" customHeight="1"/>
    <row r="262" ht="20.1" customHeight="1"/>
    <row r="263" ht="20.1" customHeight="1"/>
    <row r="264" ht="20.1" customHeight="1"/>
    <row r="265" ht="20.1" customHeight="1"/>
    <row r="266" ht="20.1" customHeight="1"/>
    <row r="267" ht="20.1" customHeight="1"/>
    <row r="268" ht="20.1" customHeight="1"/>
    <row r="269" ht="20.1" customHeight="1"/>
    <row r="270" ht="20.1" customHeight="1"/>
    <row r="271" ht="20.1" customHeight="1"/>
    <row r="272" ht="20.1" customHeight="1"/>
    <row r="273" ht="20.1" customHeight="1"/>
    <row r="274" ht="20.1" customHeight="1"/>
    <row r="275" ht="20.1" customHeight="1"/>
    <row r="276" ht="20.1" customHeight="1"/>
    <row r="277" ht="20.1" customHeight="1"/>
    <row r="278" ht="20.1" customHeight="1"/>
    <row r="279" ht="20.1" customHeight="1"/>
    <row r="280" ht="20.1" customHeight="1"/>
    <row r="281" ht="20.1" customHeight="1"/>
    <row r="282" ht="20.1" customHeight="1"/>
    <row r="283" ht="20.1" customHeight="1"/>
    <row r="284" ht="20.1" customHeight="1"/>
    <row r="285" ht="20.1" customHeight="1"/>
    <row r="286" ht="20.1" customHeight="1"/>
    <row r="287" ht="20.1" customHeight="1"/>
    <row r="288" ht="20.1" customHeight="1"/>
    <row r="289" ht="20.1" customHeight="1"/>
    <row r="290" ht="20.1" customHeight="1"/>
    <row r="291" ht="20.1" customHeight="1"/>
    <row r="292" ht="20.1" customHeight="1"/>
    <row r="293" ht="20.1" customHeight="1"/>
    <row r="294" ht="20.1" customHeight="1"/>
    <row r="295" ht="20.1" customHeight="1"/>
    <row r="296" ht="20.1" customHeight="1"/>
    <row r="297" ht="20.1" customHeight="1"/>
    <row r="298" ht="20.1" customHeight="1"/>
    <row r="299" ht="20.1" customHeight="1"/>
  </sheetData>
  <sheetProtection formatCells="0" insertHyperlinks="0" autoFilter="0"/>
  <mergeCells count="11">
    <mergeCell ref="A2:L2"/>
    <mergeCell ref="A4:F4"/>
    <mergeCell ref="G4:L4"/>
    <mergeCell ref="D5:F5"/>
    <mergeCell ref="J5:L5"/>
    <mergeCell ref="A5:A6"/>
    <mergeCell ref="B5:B6"/>
    <mergeCell ref="C5:C6"/>
    <mergeCell ref="G5:G6"/>
    <mergeCell ref="H5:H6"/>
    <mergeCell ref="I5:I6"/>
  </mergeCells>
  <printOptions horizontalCentered="1"/>
  <pageMargins left="0.550694444444444" right="0.472222222222222" top="0.590277777777778" bottom="0.511805555555556" header="0.314583333333333" footer="0.354166666666667"/>
  <pageSetup paperSize="9" scale="86" firstPageNumber="33" fitToHeight="0" orientation="landscape" useFirstPageNumber="1" horizontalDpi="600"/>
  <headerFooter>
    <oddFooter>&amp;C&amp;P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C11" sqref="C11"/>
    </sheetView>
  </sheetViews>
  <sheetFormatPr defaultColWidth="9" defaultRowHeight="14.25" outlineLevelRow="7" outlineLevelCol="5"/>
  <cols>
    <col min="1" max="1" width="5.75" style="67" customWidth="1"/>
    <col min="2" max="2" width="26.875" style="65" customWidth="1"/>
    <col min="3" max="3" width="81.1" style="65" customWidth="1"/>
    <col min="4" max="4" width="21.875" style="67" customWidth="1"/>
    <col min="5" max="6" width="9" style="65" hidden="1" customWidth="1"/>
    <col min="7" max="16384" width="9" style="65"/>
  </cols>
  <sheetData>
    <row r="1" s="65" customFormat="1" spans="1:6">
      <c r="A1" s="67" t="s">
        <v>1046</v>
      </c>
      <c r="D1" s="67"/>
    </row>
    <row r="2" s="65" customFormat="1" ht="45" customHeight="1" spans="1:6">
      <c r="A2" s="68" t="s">
        <v>1047</v>
      </c>
      <c r="B2" s="68"/>
      <c r="C2" s="68"/>
      <c r="D2" s="68"/>
      <c r="E2" s="68"/>
      <c r="F2" s="68"/>
    </row>
    <row r="3" s="65" customFormat="1" ht="24" customHeight="1" spans="1:6">
      <c r="A3" s="69"/>
      <c r="B3" s="69"/>
      <c r="C3" s="69"/>
      <c r="D3" s="69"/>
    </row>
    <row r="4" s="66" customFormat="1" ht="50.1" customHeight="1" spans="1:6">
      <c r="A4" s="70" t="s">
        <v>717</v>
      </c>
      <c r="B4" s="70" t="s">
        <v>718</v>
      </c>
      <c r="C4" s="70" t="s">
        <v>1048</v>
      </c>
      <c r="D4" s="70" t="s">
        <v>1049</v>
      </c>
      <c r="E4" s="70" t="s">
        <v>1050</v>
      </c>
      <c r="F4" s="70" t="s">
        <v>1051</v>
      </c>
    </row>
    <row r="5" s="66" customFormat="1" ht="89" customHeight="1" spans="1:6">
      <c r="A5" s="19">
        <v>1</v>
      </c>
      <c r="B5" s="71" t="s">
        <v>1052</v>
      </c>
      <c r="C5" s="72" t="s">
        <v>1053</v>
      </c>
      <c r="D5" s="73">
        <v>45</v>
      </c>
      <c r="E5" s="74" t="s">
        <v>1054</v>
      </c>
      <c r="F5" s="74" t="s">
        <v>1055</v>
      </c>
    </row>
    <row r="6" s="66" customFormat="1" ht="56.1" customHeight="1" spans="1:6">
      <c r="A6" s="75" t="s">
        <v>431</v>
      </c>
      <c r="B6" s="76"/>
      <c r="C6" s="77"/>
      <c r="D6" s="78">
        <f>SUBTOTAL(9,D4:D5)</f>
        <v>45</v>
      </c>
      <c r="E6" s="79"/>
      <c r="F6" s="79"/>
    </row>
    <row r="7" s="66" customFormat="1" ht="12" spans="1:6">
      <c r="A7" s="80"/>
      <c r="D7" s="80"/>
    </row>
    <row r="8" s="66" customFormat="1" ht="12" spans="1:6">
      <c r="A8" s="80"/>
      <c r="D8" s="80"/>
    </row>
  </sheetData>
  <mergeCells count="2">
    <mergeCell ref="A2:F2"/>
    <mergeCell ref="A6:C6"/>
  </mergeCells>
  <pageMargins left="0.944444444444444" right="0.751388888888889" top="1" bottom="1.18055555555556" header="0.5" footer="0.708333333333333"/>
  <pageSetup paperSize="9" scale="96" firstPageNumber="45" fitToHeight="0" orientation="landscape" useFirstPageNumber="1" horizontalDpi="600"/>
  <headerFooter>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I16" sqref="I16"/>
    </sheetView>
  </sheetViews>
  <sheetFormatPr defaultColWidth="12.1666666666667" defaultRowHeight="15.6" customHeight="1"/>
  <cols>
    <col min="1" max="1" width="31.125" style="51" customWidth="1"/>
    <col min="2" max="2" width="13.125" style="51" customWidth="1"/>
    <col min="3" max="3" width="12.125" style="51" customWidth="1"/>
    <col min="4" max="4" width="12.5" style="51" customWidth="1"/>
    <col min="5" max="5" width="13.125" style="51" customWidth="1"/>
    <col min="6" max="6" width="12.125" style="51" customWidth="1"/>
    <col min="7" max="7" width="11.875" style="51" customWidth="1"/>
    <col min="8" max="9" width="12.625" style="51" customWidth="1"/>
    <col min="10" max="40" width="12.125" style="51"/>
    <col min="41" max="16384" width="12.1666666666667" style="52"/>
  </cols>
  <sheetData>
    <row r="1" s="51" customFormat="1" customHeight="1" spans="1:9">
      <c r="A1" s="51" t="s">
        <v>1056</v>
      </c>
    </row>
    <row r="2" s="51" customFormat="1" ht="33.95" customHeight="1" spans="1:9">
      <c r="A2" s="53" t="s">
        <v>1057</v>
      </c>
      <c r="B2" s="53"/>
      <c r="C2" s="53"/>
      <c r="D2" s="53"/>
      <c r="E2" s="53"/>
      <c r="F2" s="53"/>
      <c r="G2" s="53"/>
      <c r="H2" s="53"/>
      <c r="I2" s="53"/>
    </row>
    <row r="3" s="51" customFormat="1" ht="16.9" customHeight="1" spans="1:9">
      <c r="A3" s="54" t="s">
        <v>28</v>
      </c>
      <c r="B3" s="54"/>
      <c r="C3" s="54"/>
      <c r="D3" s="54"/>
      <c r="E3" s="54"/>
      <c r="F3" s="54"/>
      <c r="G3" s="54"/>
      <c r="H3" s="54"/>
      <c r="I3" s="54"/>
    </row>
    <row r="4" s="51" customFormat="1" ht="54.95" customHeight="1" spans="1:9">
      <c r="A4" s="55" t="s">
        <v>510</v>
      </c>
      <c r="B4" s="56" t="s">
        <v>431</v>
      </c>
      <c r="C4" s="56" t="s">
        <v>511</v>
      </c>
      <c r="D4" s="56" t="s">
        <v>512</v>
      </c>
      <c r="E4" s="56" t="s">
        <v>513</v>
      </c>
      <c r="F4" s="56" t="s">
        <v>514</v>
      </c>
      <c r="G4" s="56" t="s">
        <v>515</v>
      </c>
      <c r="H4" s="56" t="s">
        <v>516</v>
      </c>
      <c r="I4" s="56" t="s">
        <v>517</v>
      </c>
    </row>
    <row r="5" s="51" customFormat="1" ht="24" customHeight="1" spans="1:9">
      <c r="A5" s="57" t="s">
        <v>518</v>
      </c>
      <c r="B5" s="58">
        <f t="shared" ref="B5:B19" si="0">SUM(C5:I5)</f>
        <v>21508</v>
      </c>
      <c r="C5" s="58"/>
      <c r="D5" s="59">
        <v>4066</v>
      </c>
      <c r="E5" s="59">
        <v>17442</v>
      </c>
      <c r="F5" s="58"/>
      <c r="G5" s="58"/>
      <c r="H5" s="58"/>
      <c r="I5" s="58"/>
    </row>
    <row r="6" s="51" customFormat="1" ht="24" customHeight="1" spans="1:9">
      <c r="A6" s="60" t="s">
        <v>519</v>
      </c>
      <c r="B6" s="58">
        <f t="shared" si="0"/>
        <v>9791</v>
      </c>
      <c r="C6" s="58"/>
      <c r="D6" s="59">
        <v>1149</v>
      </c>
      <c r="E6" s="59">
        <v>8642</v>
      </c>
      <c r="F6" s="58"/>
      <c r="G6" s="58"/>
      <c r="H6" s="58"/>
      <c r="I6" s="58"/>
    </row>
    <row r="7" s="51" customFormat="1" ht="24" customHeight="1" spans="1:9">
      <c r="A7" s="60" t="s">
        <v>520</v>
      </c>
      <c r="B7" s="58">
        <f t="shared" si="0"/>
        <v>8686</v>
      </c>
      <c r="C7" s="58"/>
      <c r="D7" s="59">
        <v>2866</v>
      </c>
      <c r="E7" s="59">
        <v>5820</v>
      </c>
      <c r="F7" s="58"/>
      <c r="G7" s="58"/>
      <c r="H7" s="58"/>
      <c r="I7" s="58"/>
    </row>
    <row r="8" s="51" customFormat="1" ht="24" customHeight="1" spans="1:9">
      <c r="A8" s="60" t="s">
        <v>521</v>
      </c>
      <c r="B8" s="58">
        <f t="shared" si="0"/>
        <v>54</v>
      </c>
      <c r="C8" s="58"/>
      <c r="D8" s="59">
        <v>26</v>
      </c>
      <c r="E8" s="59">
        <v>28</v>
      </c>
      <c r="F8" s="58"/>
      <c r="G8" s="58"/>
      <c r="H8" s="58"/>
      <c r="I8" s="58"/>
    </row>
    <row r="9" s="51" customFormat="1" ht="24" customHeight="1" spans="1:9">
      <c r="A9" s="60" t="s">
        <v>522</v>
      </c>
      <c r="B9" s="58"/>
      <c r="C9" s="58"/>
      <c r="D9" s="59"/>
      <c r="E9" s="59"/>
      <c r="F9" s="58"/>
      <c r="G9" s="58"/>
      <c r="H9" s="58"/>
      <c r="I9" s="58"/>
    </row>
    <row r="10" s="51" customFormat="1" ht="24" customHeight="1" spans="1:9">
      <c r="A10" s="60" t="s">
        <v>523</v>
      </c>
      <c r="B10" s="58">
        <f t="shared" si="0"/>
        <v>69</v>
      </c>
      <c r="C10" s="58"/>
      <c r="D10" s="59">
        <v>3</v>
      </c>
      <c r="E10" s="59">
        <v>66</v>
      </c>
      <c r="F10" s="58"/>
      <c r="G10" s="58"/>
      <c r="H10" s="58"/>
      <c r="I10" s="58"/>
    </row>
    <row r="11" s="51" customFormat="1" ht="24" customHeight="1" spans="1:9">
      <c r="A11" s="60" t="s">
        <v>524</v>
      </c>
      <c r="B11" s="58"/>
      <c r="C11" s="58"/>
      <c r="D11" s="59"/>
      <c r="E11" s="59"/>
      <c r="F11" s="58"/>
      <c r="G11" s="58"/>
      <c r="H11" s="58"/>
      <c r="I11" s="58"/>
    </row>
    <row r="12" s="51" customFormat="1" ht="24" customHeight="1" spans="1:9">
      <c r="A12" s="60" t="s">
        <v>525</v>
      </c>
      <c r="B12" s="58"/>
      <c r="C12" s="58"/>
      <c r="D12" s="59"/>
      <c r="E12" s="59"/>
      <c r="F12" s="58"/>
      <c r="G12" s="58"/>
      <c r="H12" s="58"/>
      <c r="I12" s="58"/>
    </row>
    <row r="13" s="51" customFormat="1" ht="24" customHeight="1" spans="1:9">
      <c r="A13" s="57" t="s">
        <v>526</v>
      </c>
      <c r="B13" s="58">
        <f t="shared" si="0"/>
        <v>19985</v>
      </c>
      <c r="C13" s="58"/>
      <c r="D13" s="59">
        <v>4034</v>
      </c>
      <c r="E13" s="59">
        <v>15951</v>
      </c>
      <c r="F13" s="58"/>
      <c r="G13" s="58"/>
      <c r="H13" s="58"/>
      <c r="I13" s="58"/>
    </row>
    <row r="14" s="51" customFormat="1" ht="24" customHeight="1" spans="1:9">
      <c r="A14" s="60" t="s">
        <v>527</v>
      </c>
      <c r="B14" s="61">
        <f t="shared" si="0"/>
        <v>17611</v>
      </c>
      <c r="C14" s="58"/>
      <c r="D14" s="59">
        <v>3135</v>
      </c>
      <c r="E14" s="59">
        <v>14476</v>
      </c>
      <c r="F14" s="58"/>
      <c r="G14" s="58"/>
      <c r="H14" s="58"/>
      <c r="I14" s="58"/>
    </row>
    <row r="15" s="51" customFormat="1" ht="24" customHeight="1" spans="1:9">
      <c r="A15" s="62" t="s">
        <v>528</v>
      </c>
      <c r="B15" s="58">
        <f t="shared" si="0"/>
        <v>31</v>
      </c>
      <c r="C15" s="63"/>
      <c r="D15" s="59">
        <v>1</v>
      </c>
      <c r="E15" s="59">
        <v>30</v>
      </c>
      <c r="F15" s="58"/>
      <c r="G15" s="58"/>
      <c r="H15" s="58"/>
      <c r="I15" s="58"/>
    </row>
    <row r="16" s="51" customFormat="1" ht="24" customHeight="1" spans="1:9">
      <c r="A16" s="60" t="s">
        <v>529</v>
      </c>
      <c r="B16" s="64"/>
      <c r="C16" s="58"/>
      <c r="D16" s="59"/>
      <c r="E16" s="59"/>
      <c r="F16" s="58"/>
      <c r="G16" s="58"/>
      <c r="H16" s="58"/>
      <c r="I16" s="58"/>
    </row>
    <row r="17" s="51" customFormat="1" ht="24" customHeight="1" spans="1:9">
      <c r="A17" s="60" t="s">
        <v>530</v>
      </c>
      <c r="B17" s="58"/>
      <c r="C17" s="58"/>
      <c r="D17" s="59"/>
      <c r="E17" s="59"/>
      <c r="F17" s="58"/>
      <c r="G17" s="58"/>
      <c r="H17" s="58"/>
      <c r="I17" s="58"/>
    </row>
    <row r="18" s="51" customFormat="1" ht="24" customHeight="1" spans="1:9">
      <c r="A18" s="57" t="s">
        <v>531</v>
      </c>
      <c r="B18" s="58">
        <f t="shared" si="0"/>
        <v>1524</v>
      </c>
      <c r="C18" s="58"/>
      <c r="D18" s="58">
        <f>SUM(D5)-SUM(D13)</f>
        <v>32</v>
      </c>
      <c r="E18" s="58">
        <v>1492</v>
      </c>
      <c r="F18" s="58"/>
      <c r="G18" s="58"/>
      <c r="H18" s="58"/>
      <c r="I18" s="58"/>
    </row>
    <row r="19" s="51" customFormat="1" ht="24" customHeight="1" spans="1:9">
      <c r="A19" s="57" t="s">
        <v>532</v>
      </c>
      <c r="B19" s="58">
        <f t="shared" si="0"/>
        <v>6024</v>
      </c>
      <c r="C19" s="58"/>
      <c r="D19" s="59">
        <v>2008</v>
      </c>
      <c r="E19" s="59">
        <v>4016</v>
      </c>
      <c r="F19" s="58"/>
      <c r="G19" s="58"/>
      <c r="H19" s="58"/>
      <c r="I19" s="58"/>
    </row>
  </sheetData>
  <mergeCells count="2">
    <mergeCell ref="A2:I2"/>
    <mergeCell ref="A3:I3"/>
  </mergeCells>
  <pageMargins left="0.786805555555556" right="0.393055555555556" top="0.66875" bottom="0.629861111111111" header="0.5" footer="0.393055555555556"/>
  <pageSetup paperSize="9" firstPageNumber="46" orientation="landscape" useFirstPageNumber="1" horizontalDpi="600"/>
  <headerFooter>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9"/>
  <sheetViews>
    <sheetView workbookViewId="0">
      <selection activeCell="A2" sqref="A2:P2"/>
    </sheetView>
  </sheetViews>
  <sheetFormatPr defaultColWidth="7.75" defaultRowHeight="13.5"/>
  <cols>
    <col min="1" max="1" width="29.75" style="32" customWidth="1"/>
    <col min="2" max="2" width="6.375" style="32" customWidth="1"/>
    <col min="3" max="3" width="8.01666666666667" style="32" customWidth="1"/>
    <col min="4" max="4" width="7.5" style="32" customWidth="1"/>
    <col min="5" max="6" width="6.875" style="32" customWidth="1"/>
    <col min="7" max="7" width="7.375" style="32" customWidth="1"/>
    <col min="8" max="8" width="7.875" style="32" customWidth="1"/>
    <col min="9" max="9" width="32.875" style="32" customWidth="1"/>
    <col min="10" max="10" width="6.375" style="32" customWidth="1"/>
    <col min="11" max="11" width="6.75" style="32" customWidth="1"/>
    <col min="12" max="12" width="7.375" style="32" customWidth="1"/>
    <col min="13" max="13" width="8.75" style="32" customWidth="1"/>
    <col min="14" max="14" width="6.625" style="32" customWidth="1"/>
    <col min="15" max="15" width="7.5" style="32" customWidth="1"/>
    <col min="16" max="16" width="7.375" style="32" customWidth="1"/>
    <col min="17" max="16384" width="7.75" style="32"/>
  </cols>
  <sheetData>
    <row r="1" ht="14.25" spans="1:16">
      <c r="A1" s="33" t="s">
        <v>1058</v>
      </c>
    </row>
    <row r="2" s="29" customFormat="1" ht="30" customHeight="1" spans="1:16">
      <c r="A2" s="34" t="s">
        <v>1059</v>
      </c>
      <c r="B2" s="34"/>
      <c r="C2" s="34"/>
      <c r="D2" s="34"/>
      <c r="E2" s="34"/>
      <c r="F2" s="34"/>
      <c r="G2" s="34"/>
      <c r="H2" s="34"/>
      <c r="I2" s="34"/>
      <c r="J2" s="34"/>
      <c r="K2" s="34"/>
      <c r="L2" s="34"/>
      <c r="M2" s="34"/>
      <c r="N2" s="34"/>
      <c r="O2" s="34"/>
      <c r="P2" s="34"/>
    </row>
    <row r="3" ht="21" customHeight="1" spans="1:16">
      <c r="A3" s="35" t="s">
        <v>28</v>
      </c>
      <c r="B3" s="35"/>
      <c r="C3" s="35"/>
      <c r="D3" s="35"/>
      <c r="E3" s="35"/>
      <c r="F3" s="35"/>
      <c r="G3" s="35"/>
      <c r="H3" s="35"/>
      <c r="I3" s="35"/>
      <c r="J3" s="35"/>
      <c r="K3" s="35"/>
      <c r="L3" s="35"/>
      <c r="M3" s="35"/>
      <c r="N3" s="35"/>
      <c r="O3" s="35"/>
      <c r="P3" s="35"/>
    </row>
    <row r="4" s="30" customFormat="1" ht="30" customHeight="1" spans="1:16">
      <c r="A4" s="36" t="s">
        <v>1060</v>
      </c>
      <c r="B4" s="37"/>
      <c r="C4" s="37"/>
      <c r="D4" s="37"/>
      <c r="E4" s="37"/>
      <c r="F4" s="37"/>
      <c r="G4" s="37"/>
      <c r="H4" s="38"/>
      <c r="I4" s="36" t="s">
        <v>1061</v>
      </c>
      <c r="J4" s="37"/>
      <c r="K4" s="37"/>
      <c r="L4" s="37"/>
      <c r="M4" s="37"/>
      <c r="N4" s="37"/>
      <c r="O4" s="37"/>
      <c r="P4" s="38"/>
    </row>
    <row r="5" s="30" customFormat="1" ht="30" customHeight="1" spans="1:16">
      <c r="A5" s="39" t="s">
        <v>1062</v>
      </c>
      <c r="B5" s="39" t="s">
        <v>1063</v>
      </c>
      <c r="C5" s="40" t="s">
        <v>1064</v>
      </c>
      <c r="D5" s="41"/>
      <c r="E5" s="42"/>
      <c r="F5" s="40" t="s">
        <v>603</v>
      </c>
      <c r="G5" s="41"/>
      <c r="H5" s="42"/>
      <c r="I5" s="39" t="s">
        <v>1062</v>
      </c>
      <c r="J5" s="39" t="s">
        <v>1063</v>
      </c>
      <c r="K5" s="40" t="s">
        <v>1064</v>
      </c>
      <c r="L5" s="41"/>
      <c r="M5" s="42"/>
      <c r="N5" s="40" t="s">
        <v>603</v>
      </c>
      <c r="O5" s="41"/>
      <c r="P5" s="42"/>
    </row>
    <row r="6" s="31" customFormat="1" ht="30" customHeight="1" spans="1:16">
      <c r="A6" s="43"/>
      <c r="B6" s="43"/>
      <c r="C6" s="44" t="s">
        <v>431</v>
      </c>
      <c r="D6" s="44" t="s">
        <v>1065</v>
      </c>
      <c r="E6" s="44" t="s">
        <v>1066</v>
      </c>
      <c r="F6" s="44" t="s">
        <v>431</v>
      </c>
      <c r="G6" s="44" t="s">
        <v>1065</v>
      </c>
      <c r="H6" s="44" t="s">
        <v>1066</v>
      </c>
      <c r="I6" s="43"/>
      <c r="J6" s="43"/>
      <c r="K6" s="44" t="s">
        <v>431</v>
      </c>
      <c r="L6" s="44" t="s">
        <v>1065</v>
      </c>
      <c r="M6" s="44" t="s">
        <v>1066</v>
      </c>
      <c r="N6" s="44" t="s">
        <v>431</v>
      </c>
      <c r="O6" s="44" t="s">
        <v>1065</v>
      </c>
      <c r="P6" s="44" t="s">
        <v>1066</v>
      </c>
    </row>
    <row r="7" s="30" customFormat="1" ht="32" customHeight="1" spans="1:16">
      <c r="A7" s="45" t="s">
        <v>1067</v>
      </c>
      <c r="B7" s="46"/>
      <c r="C7" s="45" t="s">
        <v>1068</v>
      </c>
      <c r="D7" s="45" t="s">
        <v>1069</v>
      </c>
      <c r="E7" s="44" t="s">
        <v>1070</v>
      </c>
      <c r="F7" s="45" t="s">
        <v>1071</v>
      </c>
      <c r="G7" s="45" t="s">
        <v>1072</v>
      </c>
      <c r="H7" s="44" t="s">
        <v>1073</v>
      </c>
      <c r="I7" s="45" t="s">
        <v>1067</v>
      </c>
      <c r="J7" s="46"/>
      <c r="K7" s="45" t="s">
        <v>1068</v>
      </c>
      <c r="L7" s="45" t="s">
        <v>1069</v>
      </c>
      <c r="M7" s="44" t="s">
        <v>1070</v>
      </c>
      <c r="N7" s="45" t="s">
        <v>1071</v>
      </c>
      <c r="O7" s="45" t="s">
        <v>1072</v>
      </c>
      <c r="P7" s="45" t="s">
        <v>1073</v>
      </c>
    </row>
    <row r="8" s="30" customFormat="1" ht="34" customHeight="1" spans="1:16">
      <c r="A8" s="47" t="s">
        <v>1074</v>
      </c>
      <c r="B8" s="45" t="s">
        <v>1068</v>
      </c>
      <c r="C8" s="48"/>
      <c r="D8" s="48"/>
      <c r="E8" s="48"/>
      <c r="F8" s="48"/>
      <c r="G8" s="48"/>
      <c r="H8" s="48"/>
      <c r="I8" s="47" t="s">
        <v>1075</v>
      </c>
      <c r="J8" s="45" t="s">
        <v>1076</v>
      </c>
      <c r="K8" s="49">
        <v>1</v>
      </c>
      <c r="L8" s="49"/>
      <c r="M8" s="49">
        <v>1</v>
      </c>
      <c r="N8" s="49">
        <v>72</v>
      </c>
      <c r="O8" s="49"/>
      <c r="P8" s="49">
        <v>72</v>
      </c>
    </row>
    <row r="9" s="30" customFormat="1" ht="34" customHeight="1" spans="1:16">
      <c r="A9" s="47" t="s">
        <v>1077</v>
      </c>
      <c r="B9" s="45" t="s">
        <v>1069</v>
      </c>
      <c r="C9" s="49">
        <v>26</v>
      </c>
      <c r="D9" s="49"/>
      <c r="E9" s="49">
        <v>26</v>
      </c>
      <c r="F9" s="49">
        <v>30</v>
      </c>
      <c r="G9" s="49"/>
      <c r="H9" s="49">
        <v>30</v>
      </c>
      <c r="I9" s="47" t="s">
        <v>1078</v>
      </c>
      <c r="J9" s="45" t="s">
        <v>1079</v>
      </c>
      <c r="K9" s="49"/>
      <c r="L9" s="49"/>
      <c r="M9" s="49"/>
      <c r="N9" s="49"/>
      <c r="O9" s="49"/>
      <c r="P9" s="49"/>
    </row>
    <row r="10" s="30" customFormat="1" ht="34" customHeight="1" spans="1:16">
      <c r="A10" s="47" t="s">
        <v>1080</v>
      </c>
      <c r="B10" s="45" t="s">
        <v>1070</v>
      </c>
      <c r="C10" s="49"/>
      <c r="D10" s="49"/>
      <c r="E10" s="49"/>
      <c r="F10" s="49"/>
      <c r="G10" s="49"/>
      <c r="H10" s="49"/>
      <c r="I10" s="47" t="s">
        <v>1081</v>
      </c>
      <c r="J10" s="45" t="s">
        <v>1082</v>
      </c>
      <c r="K10" s="49"/>
      <c r="L10" s="49"/>
      <c r="M10" s="49"/>
      <c r="N10" s="49"/>
      <c r="O10" s="49"/>
      <c r="P10" s="49"/>
    </row>
    <row r="11" s="30" customFormat="1" ht="34" customHeight="1" spans="1:16">
      <c r="A11" s="47" t="s">
        <v>1083</v>
      </c>
      <c r="B11" s="45" t="s">
        <v>1071</v>
      </c>
      <c r="C11" s="49"/>
      <c r="D11" s="49"/>
      <c r="E11" s="49"/>
      <c r="F11" s="49"/>
      <c r="G11" s="49"/>
      <c r="H11" s="49"/>
      <c r="I11" s="47" t="s">
        <v>1084</v>
      </c>
      <c r="J11" s="45" t="s">
        <v>1085</v>
      </c>
      <c r="K11" s="49"/>
      <c r="L11" s="49"/>
      <c r="M11" s="49"/>
      <c r="N11" s="49"/>
      <c r="O11" s="49"/>
      <c r="P11" s="49"/>
    </row>
    <row r="12" s="30" customFormat="1" ht="34" customHeight="1" spans="1:16">
      <c r="A12" s="47" t="s">
        <v>1086</v>
      </c>
      <c r="B12" s="45" t="s">
        <v>1072</v>
      </c>
      <c r="C12" s="49"/>
      <c r="D12" s="49"/>
      <c r="E12" s="49"/>
      <c r="F12" s="49"/>
      <c r="G12" s="49"/>
      <c r="H12" s="49"/>
      <c r="I12" s="47"/>
      <c r="J12" s="45"/>
      <c r="K12" s="49"/>
      <c r="L12" s="49"/>
      <c r="M12" s="49"/>
      <c r="N12" s="49"/>
      <c r="O12" s="49"/>
      <c r="P12" s="49"/>
    </row>
    <row r="13" s="30" customFormat="1" ht="34" customHeight="1" spans="1:16">
      <c r="A13" s="47"/>
      <c r="B13" s="45"/>
      <c r="C13" s="49"/>
      <c r="D13" s="49"/>
      <c r="E13" s="49"/>
      <c r="F13" s="49"/>
      <c r="G13" s="49"/>
      <c r="H13" s="49"/>
      <c r="I13" s="47"/>
      <c r="J13" s="45"/>
      <c r="K13" s="49"/>
      <c r="L13" s="49"/>
      <c r="M13" s="49"/>
      <c r="N13" s="49"/>
      <c r="O13" s="49"/>
      <c r="P13" s="49"/>
    </row>
    <row r="14" s="30" customFormat="1" ht="34" customHeight="1" spans="1:16">
      <c r="A14" s="45" t="s">
        <v>58</v>
      </c>
      <c r="B14" s="45" t="s">
        <v>1073</v>
      </c>
      <c r="C14" s="49">
        <v>26</v>
      </c>
      <c r="D14" s="49"/>
      <c r="E14" s="49">
        <v>26</v>
      </c>
      <c r="F14" s="49">
        <v>30</v>
      </c>
      <c r="G14" s="49"/>
      <c r="H14" s="49">
        <v>30</v>
      </c>
      <c r="I14" s="45" t="s">
        <v>86</v>
      </c>
      <c r="J14" s="45" t="s">
        <v>1087</v>
      </c>
      <c r="K14" s="49">
        <v>1</v>
      </c>
      <c r="L14" s="49"/>
      <c r="M14" s="49">
        <v>1</v>
      </c>
      <c r="N14" s="49">
        <v>72</v>
      </c>
      <c r="O14" s="49"/>
      <c r="P14" s="49">
        <v>72</v>
      </c>
    </row>
    <row r="15" s="30" customFormat="1" ht="34" customHeight="1" spans="1:16">
      <c r="A15" s="47" t="s">
        <v>1088</v>
      </c>
      <c r="B15" s="45" t="s">
        <v>1089</v>
      </c>
      <c r="C15" s="49">
        <v>1</v>
      </c>
      <c r="D15" s="49"/>
      <c r="E15" s="49">
        <v>1</v>
      </c>
      <c r="F15" s="49">
        <v>1</v>
      </c>
      <c r="G15" s="49"/>
      <c r="H15" s="49">
        <v>1</v>
      </c>
      <c r="I15" s="47" t="s">
        <v>1090</v>
      </c>
      <c r="J15" s="45" t="s">
        <v>1091</v>
      </c>
      <c r="K15" s="49"/>
      <c r="L15" s="49"/>
      <c r="M15" s="49"/>
      <c r="N15" s="49"/>
      <c r="O15" s="49"/>
      <c r="P15" s="49"/>
    </row>
    <row r="16" s="30" customFormat="1" ht="34" customHeight="1" spans="1:16">
      <c r="A16" s="47" t="s">
        <v>1092</v>
      </c>
      <c r="B16" s="45" t="s">
        <v>1093</v>
      </c>
      <c r="C16" s="49"/>
      <c r="D16" s="49"/>
      <c r="E16" s="49"/>
      <c r="F16" s="49"/>
      <c r="G16" s="49"/>
      <c r="H16" s="49"/>
      <c r="I16" s="47" t="s">
        <v>1094</v>
      </c>
      <c r="J16" s="45" t="s">
        <v>1095</v>
      </c>
      <c r="K16" s="49"/>
      <c r="L16" s="49"/>
      <c r="M16" s="49"/>
      <c r="N16" s="49"/>
      <c r="O16" s="49"/>
      <c r="P16" s="49"/>
    </row>
    <row r="17" s="30" customFormat="1" ht="34" customHeight="1" spans="1:16">
      <c r="A17" s="47" t="s">
        <v>501</v>
      </c>
      <c r="B17" s="45" t="s">
        <v>1096</v>
      </c>
      <c r="C17" s="49">
        <v>15</v>
      </c>
      <c r="D17" s="49"/>
      <c r="E17" s="49">
        <v>15</v>
      </c>
      <c r="F17" s="49">
        <v>41</v>
      </c>
      <c r="G17" s="49"/>
      <c r="H17" s="49">
        <v>41</v>
      </c>
      <c r="I17" s="47" t="s">
        <v>502</v>
      </c>
      <c r="J17" s="45" t="s">
        <v>1097</v>
      </c>
      <c r="K17" s="49"/>
      <c r="L17" s="49"/>
      <c r="M17" s="49"/>
      <c r="N17" s="49"/>
      <c r="O17" s="49"/>
      <c r="P17" s="49"/>
    </row>
    <row r="18" s="30" customFormat="1" ht="34" customHeight="1" spans="1:16">
      <c r="A18" s="45"/>
      <c r="B18" s="45"/>
      <c r="C18" s="49"/>
      <c r="D18" s="49"/>
      <c r="E18" s="49"/>
      <c r="F18" s="49"/>
      <c r="G18" s="49"/>
      <c r="H18" s="49"/>
      <c r="I18" s="47" t="s">
        <v>507</v>
      </c>
      <c r="J18" s="45" t="s">
        <v>1098</v>
      </c>
      <c r="K18" s="50">
        <v>41</v>
      </c>
      <c r="L18" s="49"/>
      <c r="M18" s="49">
        <v>41</v>
      </c>
      <c r="N18" s="49"/>
      <c r="O18" s="49"/>
      <c r="P18" s="49"/>
    </row>
    <row r="19" s="30" customFormat="1" ht="34" customHeight="1" spans="1:16">
      <c r="A19" s="45" t="s">
        <v>1099</v>
      </c>
      <c r="B19" s="45" t="s">
        <v>1100</v>
      </c>
      <c r="C19" s="49">
        <v>42</v>
      </c>
      <c r="D19" s="49"/>
      <c r="E19" s="49">
        <v>42</v>
      </c>
      <c r="F19" s="49">
        <v>72</v>
      </c>
      <c r="G19" s="49"/>
      <c r="H19" s="49">
        <v>72</v>
      </c>
      <c r="I19" s="45" t="s">
        <v>1101</v>
      </c>
      <c r="J19" s="45" t="s">
        <v>1102</v>
      </c>
      <c r="K19" s="50">
        <v>42</v>
      </c>
      <c r="L19" s="49"/>
      <c r="M19" s="49">
        <v>42</v>
      </c>
      <c r="N19" s="50">
        <v>72</v>
      </c>
      <c r="O19" s="49"/>
      <c r="P19" s="49">
        <v>72</v>
      </c>
    </row>
  </sheetData>
  <mergeCells count="12">
    <mergeCell ref="A2:P2"/>
    <mergeCell ref="A3:P3"/>
    <mergeCell ref="A4:H4"/>
    <mergeCell ref="I4:P4"/>
    <mergeCell ref="C5:E5"/>
    <mergeCell ref="F5:H5"/>
    <mergeCell ref="K5:M5"/>
    <mergeCell ref="N5:P5"/>
    <mergeCell ref="A5:A6"/>
    <mergeCell ref="B5:B6"/>
    <mergeCell ref="I5:I6"/>
    <mergeCell ref="J5:J6"/>
  </mergeCells>
  <pageMargins left="0.708333333333333" right="0.708333333333333" top="0.708333333333333" bottom="0.590277777777778" header="0.314583333333333" footer="0.432638888888889"/>
  <pageSetup paperSize="9" scale="81" firstPageNumber="47" fitToHeight="0" orientation="landscape" useFirstPageNumber="1" horizontalDpi="600"/>
  <headerFooter>
    <oddFooter>&amp;C&amp;P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4"/>
  <sheetViews>
    <sheetView workbookViewId="0">
      <pane ySplit="5" topLeftCell="A204" activePane="bottomLeft" state="frozen"/>
      <selection/>
      <selection pane="bottomLeft" activeCell="K207" sqref="K207"/>
    </sheetView>
  </sheetViews>
  <sheetFormatPr defaultColWidth="7.99166666666667" defaultRowHeight="12.75" outlineLevelCol="7"/>
  <cols>
    <col min="1" max="1" width="7.99166666666667" style="1"/>
    <col min="2" max="2" width="35" style="2" customWidth="1"/>
    <col min="3" max="4" width="14" style="1" customWidth="1"/>
    <col min="5" max="5" width="17.525" style="1" customWidth="1"/>
    <col min="6" max="8" width="14" style="1" customWidth="1"/>
    <col min="9" max="9" width="8.2" style="1"/>
    <col min="10" max="16384" width="7.99166666666667" style="1"/>
  </cols>
  <sheetData>
    <row r="1" spans="1:8">
      <c r="A1" s="3" t="s">
        <v>1103</v>
      </c>
    </row>
    <row r="2" s="1" customFormat="1" ht="27" customHeight="1" spans="1:8">
      <c r="A2" s="4" t="s">
        <v>1104</v>
      </c>
      <c r="B2" s="5"/>
      <c r="C2" s="4"/>
      <c r="D2" s="4"/>
      <c r="E2" s="4"/>
      <c r="F2" s="4"/>
      <c r="G2" s="4"/>
      <c r="H2" s="4"/>
    </row>
    <row r="3" s="1" customFormat="1" ht="14" customHeight="1" spans="1:8">
      <c r="A3" s="6"/>
      <c r="B3" s="7"/>
      <c r="C3" s="6"/>
      <c r="D3" s="6"/>
      <c r="E3" s="6"/>
      <c r="F3" s="6"/>
      <c r="G3" s="8" t="s">
        <v>28</v>
      </c>
      <c r="H3" s="9"/>
    </row>
    <row r="4" s="1" customFormat="1" ht="22" customHeight="1" spans="1:8">
      <c r="A4" s="10" t="s">
        <v>717</v>
      </c>
      <c r="B4" s="11" t="s">
        <v>1105</v>
      </c>
      <c r="C4" s="12" t="s">
        <v>1106</v>
      </c>
      <c r="D4" s="13" t="s">
        <v>1107</v>
      </c>
      <c r="E4" s="14"/>
      <c r="F4" s="14"/>
      <c r="G4" s="14"/>
      <c r="H4" s="14"/>
    </row>
    <row r="5" s="1" customFormat="1" ht="26" customHeight="1" spans="1:8">
      <c r="A5" s="15"/>
      <c r="B5" s="11"/>
      <c r="C5" s="12"/>
      <c r="D5" s="16" t="s">
        <v>1108</v>
      </c>
      <c r="E5" s="16" t="s">
        <v>1109</v>
      </c>
      <c r="F5" s="13" t="s">
        <v>1110</v>
      </c>
      <c r="G5" s="13" t="s">
        <v>1111</v>
      </c>
      <c r="H5" s="13" t="s">
        <v>1112</v>
      </c>
    </row>
    <row r="6" s="1" customFormat="1" ht="21" customHeight="1" spans="1:8">
      <c r="A6" s="17"/>
      <c r="B6" s="18" t="s">
        <v>431</v>
      </c>
      <c r="C6" s="19"/>
      <c r="D6" s="20">
        <v>2254.1324</v>
      </c>
      <c r="E6" s="20">
        <v>693.2622</v>
      </c>
      <c r="F6" s="20">
        <v>1280.802</v>
      </c>
      <c r="G6" s="20">
        <v>66.423</v>
      </c>
      <c r="H6" s="20">
        <v>213.6452</v>
      </c>
    </row>
    <row r="7" s="1" customFormat="1" ht="23" customHeight="1" spans="1:8">
      <c r="A7" s="19">
        <v>1</v>
      </c>
      <c r="B7" s="21" t="s">
        <v>1113</v>
      </c>
      <c r="C7" s="21" t="s">
        <v>1114</v>
      </c>
      <c r="D7" s="20">
        <v>4</v>
      </c>
      <c r="E7" s="20">
        <v>4</v>
      </c>
      <c r="F7" s="20"/>
      <c r="G7" s="20"/>
      <c r="H7" s="20"/>
    </row>
    <row r="8" s="1" customFormat="1" ht="23" customHeight="1" spans="1:8">
      <c r="A8" s="22"/>
      <c r="B8" s="21"/>
      <c r="C8" s="21" t="s">
        <v>1115</v>
      </c>
      <c r="D8" s="20">
        <v>3.5</v>
      </c>
      <c r="E8" s="20">
        <v>3.5</v>
      </c>
      <c r="F8" s="20"/>
      <c r="G8" s="20"/>
      <c r="H8" s="20"/>
    </row>
    <row r="9" s="1" customFormat="1" ht="23" customHeight="1" spans="1:8">
      <c r="A9" s="19">
        <v>2</v>
      </c>
      <c r="B9" s="21" t="s">
        <v>1116</v>
      </c>
      <c r="C9" s="21" t="s">
        <v>1114</v>
      </c>
      <c r="D9" s="20">
        <v>10.85</v>
      </c>
      <c r="E9" s="20">
        <v>9.85</v>
      </c>
      <c r="F9" s="20">
        <v>1</v>
      </c>
      <c r="G9" s="20"/>
      <c r="H9" s="20"/>
    </row>
    <row r="10" s="1" customFormat="1" ht="23" customHeight="1" spans="1:8">
      <c r="A10" s="22"/>
      <c r="B10" s="21"/>
      <c r="C10" s="21" t="s">
        <v>1115</v>
      </c>
      <c r="D10" s="20">
        <v>20</v>
      </c>
      <c r="E10" s="20">
        <v>1</v>
      </c>
      <c r="F10" s="20">
        <v>19</v>
      </c>
      <c r="G10" s="20"/>
      <c r="H10" s="20"/>
    </row>
    <row r="11" s="1" customFormat="1" ht="23" customHeight="1" spans="1:8">
      <c r="A11" s="19">
        <v>3</v>
      </c>
      <c r="B11" s="21" t="s">
        <v>1117</v>
      </c>
      <c r="C11" s="21" t="s">
        <v>1114</v>
      </c>
      <c r="D11" s="20">
        <v>15.74</v>
      </c>
      <c r="E11" s="20">
        <v>13.02</v>
      </c>
      <c r="F11" s="20">
        <v>2.72</v>
      </c>
      <c r="G11" s="20"/>
      <c r="H11" s="20"/>
    </row>
    <row r="12" s="1" customFormat="1" ht="23" customHeight="1" spans="1:8">
      <c r="A12" s="22"/>
      <c r="B12" s="21"/>
      <c r="C12" s="21" t="s">
        <v>1115</v>
      </c>
      <c r="D12" s="20">
        <v>5</v>
      </c>
      <c r="E12" s="20">
        <v>4</v>
      </c>
      <c r="F12" s="20">
        <v>1</v>
      </c>
      <c r="G12" s="20"/>
      <c r="H12" s="20"/>
    </row>
    <row r="13" s="1" customFormat="1" ht="23" customHeight="1" spans="1:8">
      <c r="A13" s="19">
        <v>4</v>
      </c>
      <c r="B13" s="21" t="s">
        <v>1118</v>
      </c>
      <c r="C13" s="21" t="s">
        <v>1114</v>
      </c>
      <c r="D13" s="20">
        <v>5.22</v>
      </c>
      <c r="E13" s="20">
        <v>5.22</v>
      </c>
      <c r="F13" s="20"/>
      <c r="G13" s="20"/>
      <c r="H13" s="20"/>
    </row>
    <row r="14" s="1" customFormat="1" ht="23" customHeight="1" spans="1:8">
      <c r="A14" s="22"/>
      <c r="B14" s="21"/>
      <c r="C14" s="21" t="s">
        <v>1115</v>
      </c>
      <c r="D14" s="20">
        <v>22.9</v>
      </c>
      <c r="E14" s="20">
        <v>0.9</v>
      </c>
      <c r="F14" s="20">
        <v>22</v>
      </c>
      <c r="G14" s="20"/>
      <c r="H14" s="20"/>
    </row>
    <row r="15" s="1" customFormat="1" ht="23" customHeight="1" spans="1:8">
      <c r="A15" s="23">
        <v>5</v>
      </c>
      <c r="B15" s="24" t="s">
        <v>1119</v>
      </c>
      <c r="C15" s="21" t="s">
        <v>1114</v>
      </c>
      <c r="D15" s="20">
        <v>3</v>
      </c>
      <c r="E15" s="20">
        <v>3</v>
      </c>
      <c r="F15" s="20"/>
      <c r="G15" s="20"/>
      <c r="H15" s="20"/>
    </row>
    <row r="16" s="1" customFormat="1" ht="23" customHeight="1" spans="1:8">
      <c r="A16" s="25"/>
      <c r="B16" s="26"/>
      <c r="C16" s="21" t="s">
        <v>1115</v>
      </c>
      <c r="D16" s="20">
        <v>17</v>
      </c>
      <c r="E16" s="20">
        <v>11</v>
      </c>
      <c r="F16" s="20">
        <v>6</v>
      </c>
      <c r="G16" s="20"/>
      <c r="H16" s="20"/>
    </row>
    <row r="17" s="1" customFormat="1" ht="23" customHeight="1" spans="1:8">
      <c r="A17" s="23">
        <v>6</v>
      </c>
      <c r="B17" s="24" t="s">
        <v>1120</v>
      </c>
      <c r="C17" s="21" t="s">
        <v>1114</v>
      </c>
      <c r="D17" s="20">
        <v>5.88</v>
      </c>
      <c r="E17" s="20">
        <v>5.88</v>
      </c>
      <c r="F17" s="20"/>
      <c r="G17" s="20"/>
      <c r="H17" s="20"/>
    </row>
    <row r="18" s="1" customFormat="1" ht="23" customHeight="1" spans="1:8">
      <c r="A18" s="25"/>
      <c r="B18" s="26"/>
      <c r="C18" s="21" t="s">
        <v>1115</v>
      </c>
      <c r="D18" s="20">
        <v>5</v>
      </c>
      <c r="E18" s="20">
        <v>1</v>
      </c>
      <c r="F18" s="20">
        <v>4</v>
      </c>
      <c r="G18" s="20"/>
      <c r="H18" s="20"/>
    </row>
    <row r="19" s="1" customFormat="1" ht="23" customHeight="1" spans="1:8">
      <c r="A19" s="23">
        <v>7</v>
      </c>
      <c r="B19" s="24" t="s">
        <v>1121</v>
      </c>
      <c r="C19" s="21" t="s">
        <v>1114</v>
      </c>
      <c r="D19" s="20">
        <v>0.3</v>
      </c>
      <c r="E19" s="20">
        <v>0.3</v>
      </c>
      <c r="F19" s="20"/>
      <c r="G19" s="20"/>
      <c r="H19" s="20"/>
    </row>
    <row r="20" s="1" customFormat="1" ht="23" customHeight="1" spans="1:8">
      <c r="A20" s="25"/>
      <c r="B20" s="26"/>
      <c r="C20" s="21" t="s">
        <v>1115</v>
      </c>
      <c r="D20" s="20">
        <v>2.6</v>
      </c>
      <c r="E20" s="20">
        <v>2.6</v>
      </c>
      <c r="F20" s="20"/>
      <c r="G20" s="20"/>
      <c r="H20" s="20"/>
    </row>
    <row r="21" s="1" customFormat="1" ht="23" customHeight="1" spans="1:8">
      <c r="A21" s="23">
        <v>8</v>
      </c>
      <c r="B21" s="24" t="s">
        <v>1122</v>
      </c>
      <c r="C21" s="21" t="s">
        <v>1114</v>
      </c>
      <c r="D21" s="20">
        <v>0.6</v>
      </c>
      <c r="E21" s="20">
        <v>0.6</v>
      </c>
      <c r="F21" s="20"/>
      <c r="G21" s="20"/>
      <c r="H21" s="20"/>
    </row>
    <row r="22" s="1" customFormat="1" ht="23" customHeight="1" spans="1:8">
      <c r="A22" s="25"/>
      <c r="B22" s="26"/>
      <c r="C22" s="21" t="s">
        <v>1115</v>
      </c>
      <c r="D22" s="20">
        <v>3.2</v>
      </c>
      <c r="E22" s="20">
        <v>2</v>
      </c>
      <c r="F22" s="20">
        <v>1.2</v>
      </c>
      <c r="G22" s="20"/>
      <c r="H22" s="20"/>
    </row>
    <row r="23" s="1" customFormat="1" ht="22" customHeight="1" spans="1:8">
      <c r="A23" s="23">
        <v>9</v>
      </c>
      <c r="B23" s="24" t="s">
        <v>1123</v>
      </c>
      <c r="C23" s="21" t="s">
        <v>1114</v>
      </c>
      <c r="D23" s="20">
        <v>6.815</v>
      </c>
      <c r="E23" s="20"/>
      <c r="F23" s="20"/>
      <c r="G23" s="20">
        <v>5.315</v>
      </c>
      <c r="H23" s="20">
        <v>1.5</v>
      </c>
    </row>
    <row r="24" s="1" customFormat="1" ht="22" customHeight="1" spans="1:8">
      <c r="A24" s="25"/>
      <c r="B24" s="26"/>
      <c r="C24" s="21" t="s">
        <v>1115</v>
      </c>
      <c r="D24" s="20">
        <v>3</v>
      </c>
      <c r="E24" s="20"/>
      <c r="F24" s="20">
        <v>3</v>
      </c>
      <c r="G24" s="20"/>
      <c r="H24" s="20"/>
    </row>
    <row r="25" s="1" customFormat="1" ht="22" customHeight="1" spans="1:8">
      <c r="A25" s="23">
        <v>10</v>
      </c>
      <c r="B25" s="24" t="s">
        <v>1124</v>
      </c>
      <c r="C25" s="21" t="s">
        <v>1114</v>
      </c>
      <c r="D25" s="20">
        <v>0.2</v>
      </c>
      <c r="E25" s="20">
        <v>0.2</v>
      </c>
      <c r="F25" s="20"/>
      <c r="G25" s="20"/>
      <c r="H25" s="20"/>
    </row>
    <row r="26" s="1" customFormat="1" ht="22" customHeight="1" spans="1:8">
      <c r="A26" s="25"/>
      <c r="B26" s="26"/>
      <c r="C26" s="21" t="s">
        <v>1115</v>
      </c>
      <c r="D26" s="20">
        <v>1.3</v>
      </c>
      <c r="E26" s="20">
        <v>0.8</v>
      </c>
      <c r="F26" s="20">
        <v>0.5</v>
      </c>
      <c r="G26" s="20"/>
      <c r="H26" s="20"/>
    </row>
    <row r="27" s="1" customFormat="1" ht="22" customHeight="1" spans="1:8">
      <c r="A27" s="23">
        <v>11</v>
      </c>
      <c r="B27" s="24" t="s">
        <v>1125</v>
      </c>
      <c r="C27" s="21" t="s">
        <v>1114</v>
      </c>
      <c r="D27" s="20">
        <v>0.2</v>
      </c>
      <c r="E27" s="20">
        <v>0.2</v>
      </c>
      <c r="F27" s="20"/>
      <c r="G27" s="20"/>
      <c r="H27" s="20"/>
    </row>
    <row r="28" s="1" customFormat="1" ht="22" customHeight="1" spans="1:8">
      <c r="A28" s="25"/>
      <c r="B28" s="26"/>
      <c r="C28" s="21" t="s">
        <v>1115</v>
      </c>
      <c r="D28" s="20">
        <v>0.4</v>
      </c>
      <c r="E28" s="20">
        <v>0.4</v>
      </c>
      <c r="F28" s="20"/>
      <c r="G28" s="20"/>
      <c r="H28" s="20"/>
    </row>
    <row r="29" s="1" customFormat="1" ht="22" customHeight="1" spans="1:8">
      <c r="A29" s="23">
        <v>12</v>
      </c>
      <c r="B29" s="24" t="s">
        <v>1126</v>
      </c>
      <c r="C29" s="21" t="s">
        <v>1114</v>
      </c>
      <c r="D29" s="20">
        <v>1.56</v>
      </c>
      <c r="E29" s="20">
        <v>1.56</v>
      </c>
      <c r="F29" s="20"/>
      <c r="G29" s="20"/>
      <c r="H29" s="20"/>
    </row>
    <row r="30" s="1" customFormat="1" ht="22" customHeight="1" spans="1:8">
      <c r="A30" s="25"/>
      <c r="B30" s="26"/>
      <c r="C30" s="21" t="s">
        <v>1115</v>
      </c>
      <c r="D30" s="20">
        <v>0.2</v>
      </c>
      <c r="E30" s="20">
        <v>0.2</v>
      </c>
      <c r="F30" s="20"/>
      <c r="G30" s="20"/>
      <c r="H30" s="20"/>
    </row>
    <row r="31" s="1" customFormat="1" ht="22" customHeight="1" spans="1:8">
      <c r="A31" s="23">
        <v>13</v>
      </c>
      <c r="B31" s="24" t="s">
        <v>1127</v>
      </c>
      <c r="C31" s="21" t="s">
        <v>1114</v>
      </c>
      <c r="D31" s="20">
        <v>0.4</v>
      </c>
      <c r="E31" s="20">
        <v>0.4</v>
      </c>
      <c r="F31" s="20"/>
      <c r="G31" s="20"/>
      <c r="H31" s="20"/>
    </row>
    <row r="32" s="1" customFormat="1" ht="22" customHeight="1" spans="1:8">
      <c r="A32" s="25"/>
      <c r="B32" s="26"/>
      <c r="C32" s="21" t="s">
        <v>1115</v>
      </c>
      <c r="D32" s="20">
        <v>6.5</v>
      </c>
      <c r="E32" s="20">
        <v>0.5</v>
      </c>
      <c r="F32" s="20"/>
      <c r="G32" s="20">
        <v>6</v>
      </c>
      <c r="H32" s="20"/>
    </row>
    <row r="33" s="1" customFormat="1" ht="22" customHeight="1" spans="1:8">
      <c r="A33" s="23">
        <v>14</v>
      </c>
      <c r="B33" s="24" t="s">
        <v>1128</v>
      </c>
      <c r="C33" s="21" t="s">
        <v>1114</v>
      </c>
      <c r="D33" s="20">
        <v>0.7</v>
      </c>
      <c r="E33" s="20">
        <v>0.7</v>
      </c>
      <c r="F33" s="20"/>
      <c r="G33" s="20"/>
      <c r="H33" s="20"/>
    </row>
    <row r="34" s="1" customFormat="1" ht="22" customHeight="1" spans="1:8">
      <c r="A34" s="25"/>
      <c r="B34" s="26"/>
      <c r="C34" s="21" t="s">
        <v>1115</v>
      </c>
      <c r="D34" s="20">
        <v>6.8</v>
      </c>
      <c r="E34" s="20">
        <v>0.8</v>
      </c>
      <c r="F34" s="20">
        <v>6</v>
      </c>
      <c r="G34" s="20"/>
      <c r="H34" s="20"/>
    </row>
    <row r="35" s="1" customFormat="1" ht="22" customHeight="1" spans="1:8">
      <c r="A35" s="23">
        <v>15</v>
      </c>
      <c r="B35" s="24" t="s">
        <v>1129</v>
      </c>
      <c r="C35" s="21" t="s">
        <v>1114</v>
      </c>
      <c r="D35" s="20">
        <v>0.08</v>
      </c>
      <c r="E35" s="20">
        <v>0.08</v>
      </c>
      <c r="F35" s="20"/>
      <c r="G35" s="20"/>
      <c r="H35" s="20"/>
    </row>
    <row r="36" s="1" customFormat="1" ht="22" customHeight="1" spans="1:8">
      <c r="A36" s="25"/>
      <c r="B36" s="26"/>
      <c r="C36" s="21" t="s">
        <v>1115</v>
      </c>
      <c r="D36" s="20">
        <v>9.6</v>
      </c>
      <c r="E36" s="20">
        <v>0.6</v>
      </c>
      <c r="F36" s="20">
        <v>9</v>
      </c>
      <c r="G36" s="20"/>
      <c r="H36" s="20"/>
    </row>
    <row r="37" s="1" customFormat="1" ht="22" customHeight="1" spans="1:8">
      <c r="A37" s="23">
        <v>16</v>
      </c>
      <c r="B37" s="24" t="s">
        <v>1130</v>
      </c>
      <c r="C37" s="21" t="s">
        <v>1114</v>
      </c>
      <c r="D37" s="20">
        <v>0.33</v>
      </c>
      <c r="E37" s="20">
        <v>0.33</v>
      </c>
      <c r="F37" s="20"/>
      <c r="G37" s="20"/>
      <c r="H37" s="20"/>
    </row>
    <row r="38" s="1" customFormat="1" ht="22" customHeight="1" spans="1:8">
      <c r="A38" s="25"/>
      <c r="B38" s="26"/>
      <c r="C38" s="21" t="s">
        <v>1115</v>
      </c>
      <c r="D38" s="20">
        <v>1</v>
      </c>
      <c r="E38" s="20"/>
      <c r="F38" s="20">
        <v>1</v>
      </c>
      <c r="G38" s="20"/>
      <c r="H38" s="20"/>
    </row>
    <row r="39" s="1" customFormat="1" ht="22" customHeight="1" spans="1:8">
      <c r="A39" s="23">
        <v>17</v>
      </c>
      <c r="B39" s="24" t="s">
        <v>1131</v>
      </c>
      <c r="C39" s="21" t="s">
        <v>1114</v>
      </c>
      <c r="D39" s="20">
        <v>0.22</v>
      </c>
      <c r="E39" s="20">
        <v>0.22</v>
      </c>
      <c r="F39" s="20"/>
      <c r="G39" s="20"/>
      <c r="H39" s="20"/>
    </row>
    <row r="40" s="1" customFormat="1" ht="22" customHeight="1" spans="1:8">
      <c r="A40" s="25"/>
      <c r="B40" s="26"/>
      <c r="C40" s="21" t="s">
        <v>1115</v>
      </c>
      <c r="D40" s="20">
        <v>0.72</v>
      </c>
      <c r="E40" s="20">
        <v>0.72</v>
      </c>
      <c r="F40" s="20"/>
      <c r="G40" s="20"/>
      <c r="H40" s="20"/>
    </row>
    <row r="41" s="1" customFormat="1" ht="22" customHeight="1" spans="1:8">
      <c r="A41" s="23">
        <v>18</v>
      </c>
      <c r="B41" s="24" t="s">
        <v>1132</v>
      </c>
      <c r="C41" s="21" t="s">
        <v>1114</v>
      </c>
      <c r="D41" s="20">
        <v>1.45</v>
      </c>
      <c r="E41" s="20">
        <v>0.77</v>
      </c>
      <c r="F41" s="20">
        <v>0.68</v>
      </c>
      <c r="G41" s="20"/>
      <c r="H41" s="20"/>
    </row>
    <row r="42" s="1" customFormat="1" ht="22" customHeight="1" spans="1:8">
      <c r="A42" s="25"/>
      <c r="B42" s="26"/>
      <c r="C42" s="21" t="s">
        <v>1115</v>
      </c>
      <c r="D42" s="20">
        <v>18.66</v>
      </c>
      <c r="E42" s="20">
        <v>2</v>
      </c>
      <c r="F42" s="20">
        <v>14.66</v>
      </c>
      <c r="G42" s="20"/>
      <c r="H42" s="20">
        <v>2</v>
      </c>
    </row>
    <row r="43" s="1" customFormat="1" ht="22" customHeight="1" spans="1:8">
      <c r="A43" s="23">
        <v>19</v>
      </c>
      <c r="B43" s="24" t="s">
        <v>1133</v>
      </c>
      <c r="C43" s="21" t="s">
        <v>1114</v>
      </c>
      <c r="D43" s="20">
        <v>100.26</v>
      </c>
      <c r="E43" s="20">
        <v>0.26</v>
      </c>
      <c r="F43" s="20">
        <v>100</v>
      </c>
      <c r="G43" s="20"/>
      <c r="H43" s="20"/>
    </row>
    <row r="44" s="1" customFormat="1" ht="22" customHeight="1" spans="1:8">
      <c r="A44" s="25"/>
      <c r="B44" s="26"/>
      <c r="C44" s="21" t="s">
        <v>1115</v>
      </c>
      <c r="D44" s="20">
        <v>120.25</v>
      </c>
      <c r="E44" s="20">
        <v>0.25</v>
      </c>
      <c r="F44" s="20">
        <v>120</v>
      </c>
      <c r="G44" s="20"/>
      <c r="H44" s="20"/>
    </row>
    <row r="45" s="1" customFormat="1" ht="22" customHeight="1" spans="1:8">
      <c r="A45" s="23">
        <v>20</v>
      </c>
      <c r="B45" s="24" t="s">
        <v>1134</v>
      </c>
      <c r="C45" s="21" t="s">
        <v>1114</v>
      </c>
      <c r="D45" s="20">
        <v>8</v>
      </c>
      <c r="E45" s="20">
        <v>8</v>
      </c>
      <c r="F45" s="20"/>
      <c r="G45" s="20"/>
      <c r="H45" s="20"/>
    </row>
    <row r="46" s="1" customFormat="1" ht="22" customHeight="1" spans="1:8">
      <c r="A46" s="25"/>
      <c r="B46" s="26"/>
      <c r="C46" s="21" t="s">
        <v>1115</v>
      </c>
      <c r="D46" s="20">
        <v>2</v>
      </c>
      <c r="E46" s="20">
        <v>2</v>
      </c>
      <c r="F46" s="20"/>
      <c r="G46" s="20"/>
      <c r="H46" s="20"/>
    </row>
    <row r="47" s="1" customFormat="1" ht="22" customHeight="1" spans="1:8">
      <c r="A47" s="23">
        <v>21</v>
      </c>
      <c r="B47" s="24" t="s">
        <v>1135</v>
      </c>
      <c r="C47" s="21" t="s">
        <v>1114</v>
      </c>
      <c r="D47" s="20">
        <v>4.3</v>
      </c>
      <c r="E47" s="20">
        <v>2.2</v>
      </c>
      <c r="F47" s="20">
        <v>2.1</v>
      </c>
      <c r="G47" s="20"/>
      <c r="H47" s="20"/>
    </row>
    <row r="48" s="1" customFormat="1" ht="22" customHeight="1" spans="1:8">
      <c r="A48" s="25"/>
      <c r="B48" s="26"/>
      <c r="C48" s="21" t="s">
        <v>1115</v>
      </c>
      <c r="D48" s="20">
        <v>8.5</v>
      </c>
      <c r="E48" s="20">
        <v>8.5</v>
      </c>
      <c r="F48" s="20"/>
      <c r="G48" s="20"/>
      <c r="H48" s="20"/>
    </row>
    <row r="49" s="1" customFormat="1" ht="22" customHeight="1" spans="1:8">
      <c r="A49" s="23">
        <v>22</v>
      </c>
      <c r="B49" s="24" t="s">
        <v>1136</v>
      </c>
      <c r="C49" s="21" t="s">
        <v>1114</v>
      </c>
      <c r="D49" s="20">
        <v>0.26</v>
      </c>
      <c r="E49" s="20"/>
      <c r="F49" s="20"/>
      <c r="G49" s="20"/>
      <c r="H49" s="20">
        <v>0.26</v>
      </c>
    </row>
    <row r="50" s="1" customFormat="1" ht="22" customHeight="1" spans="1:8">
      <c r="A50" s="25"/>
      <c r="B50" s="26"/>
      <c r="C50" s="21" t="s">
        <v>1115</v>
      </c>
      <c r="D50" s="20">
        <v>2.9</v>
      </c>
      <c r="E50" s="20">
        <v>1.9</v>
      </c>
      <c r="F50" s="20"/>
      <c r="G50" s="20"/>
      <c r="H50" s="20">
        <v>1</v>
      </c>
    </row>
    <row r="51" s="1" customFormat="1" ht="22" customHeight="1" spans="1:8">
      <c r="A51" s="23">
        <v>23</v>
      </c>
      <c r="B51" s="24" t="s">
        <v>1137</v>
      </c>
      <c r="C51" s="21" t="s">
        <v>1114</v>
      </c>
      <c r="D51" s="20">
        <v>0.2</v>
      </c>
      <c r="E51" s="20">
        <v>0.2</v>
      </c>
      <c r="F51" s="20"/>
      <c r="G51" s="20"/>
      <c r="H51" s="20"/>
    </row>
    <row r="52" s="1" customFormat="1" ht="22" customHeight="1" spans="1:8">
      <c r="A52" s="25"/>
      <c r="B52" s="26"/>
      <c r="C52" s="21" t="s">
        <v>1115</v>
      </c>
      <c r="D52" s="20">
        <v>1.8</v>
      </c>
      <c r="E52" s="20">
        <v>1.8</v>
      </c>
      <c r="F52" s="20"/>
      <c r="G52" s="20"/>
      <c r="H52" s="20"/>
    </row>
    <row r="53" s="1" customFormat="1" ht="22" customHeight="1" spans="1:8">
      <c r="A53" s="23">
        <v>24</v>
      </c>
      <c r="B53" s="24" t="s">
        <v>1138</v>
      </c>
      <c r="C53" s="21" t="s">
        <v>1114</v>
      </c>
      <c r="D53" s="20">
        <v>0.4</v>
      </c>
      <c r="E53" s="20">
        <v>0.12</v>
      </c>
      <c r="F53" s="20"/>
      <c r="G53" s="20"/>
      <c r="H53" s="20">
        <v>0.28</v>
      </c>
    </row>
    <row r="54" s="1" customFormat="1" ht="22" customHeight="1" spans="1:8">
      <c r="A54" s="25"/>
      <c r="B54" s="26"/>
      <c r="C54" s="21" t="s">
        <v>1115</v>
      </c>
      <c r="D54" s="20">
        <v>3.6</v>
      </c>
      <c r="E54" s="20">
        <v>2.9</v>
      </c>
      <c r="F54" s="20"/>
      <c r="G54" s="20"/>
      <c r="H54" s="20">
        <v>0.7</v>
      </c>
    </row>
    <row r="55" s="1" customFormat="1" ht="22" customHeight="1" spans="1:8">
      <c r="A55" s="23">
        <v>25</v>
      </c>
      <c r="B55" s="24" t="s">
        <v>1139</v>
      </c>
      <c r="C55" s="21" t="s">
        <v>1114</v>
      </c>
      <c r="D55" s="20">
        <v>0.1</v>
      </c>
      <c r="E55" s="20">
        <v>0.1</v>
      </c>
      <c r="F55" s="20"/>
      <c r="G55" s="20"/>
      <c r="H55" s="20"/>
    </row>
    <row r="56" s="1" customFormat="1" ht="22" customHeight="1" spans="1:8">
      <c r="A56" s="25"/>
      <c r="B56" s="26"/>
      <c r="C56" s="21" t="s">
        <v>1115</v>
      </c>
      <c r="D56" s="20">
        <v>0.2</v>
      </c>
      <c r="E56" s="20">
        <v>0.2</v>
      </c>
      <c r="F56" s="20"/>
      <c r="G56" s="20"/>
      <c r="H56" s="20"/>
    </row>
    <row r="57" s="1" customFormat="1" ht="22" customHeight="1" spans="1:8">
      <c r="A57" s="23">
        <v>26</v>
      </c>
      <c r="B57" s="24" t="s">
        <v>1140</v>
      </c>
      <c r="C57" s="21" t="s">
        <v>1114</v>
      </c>
      <c r="D57" s="20">
        <v>0.44</v>
      </c>
      <c r="E57" s="20">
        <v>0</v>
      </c>
      <c r="F57" s="20"/>
      <c r="G57" s="20"/>
      <c r="H57" s="20">
        <v>0.44</v>
      </c>
    </row>
    <row r="58" s="1" customFormat="1" ht="22" customHeight="1" spans="1:8">
      <c r="A58" s="25"/>
      <c r="B58" s="26"/>
      <c r="C58" s="21" t="s">
        <v>1115</v>
      </c>
      <c r="D58" s="20">
        <v>4.66</v>
      </c>
      <c r="E58" s="20">
        <v>3.66</v>
      </c>
      <c r="F58" s="20"/>
      <c r="G58" s="20"/>
      <c r="H58" s="20">
        <v>1</v>
      </c>
    </row>
    <row r="59" s="1" customFormat="1" ht="22" customHeight="1" spans="1:8">
      <c r="A59" s="23">
        <v>27</v>
      </c>
      <c r="B59" s="24" t="s">
        <v>1141</v>
      </c>
      <c r="C59" s="21" t="s">
        <v>1114</v>
      </c>
      <c r="D59" s="20">
        <v>0.2</v>
      </c>
      <c r="E59" s="20">
        <v>0.1</v>
      </c>
      <c r="F59" s="20"/>
      <c r="G59" s="20"/>
      <c r="H59" s="20">
        <v>0.1</v>
      </c>
    </row>
    <row r="60" s="1" customFormat="1" ht="22" customHeight="1" spans="1:8">
      <c r="A60" s="25"/>
      <c r="B60" s="26"/>
      <c r="C60" s="21" t="s">
        <v>1115</v>
      </c>
      <c r="D60" s="20">
        <v>1.95</v>
      </c>
      <c r="E60" s="20">
        <v>1.7</v>
      </c>
      <c r="F60" s="20"/>
      <c r="G60" s="20"/>
      <c r="H60" s="20">
        <v>0.25</v>
      </c>
    </row>
    <row r="61" s="1" customFormat="1" ht="22" customHeight="1" spans="1:8">
      <c r="A61" s="23">
        <v>28</v>
      </c>
      <c r="B61" s="24" t="s">
        <v>1142</v>
      </c>
      <c r="C61" s="21" t="s">
        <v>1114</v>
      </c>
      <c r="D61" s="20">
        <v>0.22</v>
      </c>
      <c r="E61" s="20">
        <v>0.22</v>
      </c>
      <c r="F61" s="20"/>
      <c r="G61" s="20"/>
      <c r="H61" s="20"/>
    </row>
    <row r="62" s="1" customFormat="1" ht="22" customHeight="1" spans="1:8">
      <c r="A62" s="25"/>
      <c r="B62" s="26"/>
      <c r="C62" s="21" t="s">
        <v>1115</v>
      </c>
      <c r="D62" s="20">
        <v>1.1</v>
      </c>
      <c r="E62" s="20">
        <v>1.1</v>
      </c>
      <c r="F62" s="20"/>
      <c r="G62" s="20"/>
      <c r="H62" s="20"/>
    </row>
    <row r="63" s="1" customFormat="1" ht="22" customHeight="1" spans="1:8">
      <c r="A63" s="23">
        <v>29</v>
      </c>
      <c r="B63" s="24" t="s">
        <v>1143</v>
      </c>
      <c r="C63" s="21" t="s">
        <v>1114</v>
      </c>
      <c r="D63" s="20">
        <v>1.826</v>
      </c>
      <c r="E63" s="20">
        <v>1.364</v>
      </c>
      <c r="F63" s="20">
        <v>0.462</v>
      </c>
      <c r="G63" s="20"/>
      <c r="H63" s="20"/>
    </row>
    <row r="64" s="1" customFormat="1" ht="22" customHeight="1" spans="1:8">
      <c r="A64" s="25"/>
      <c r="B64" s="26"/>
      <c r="C64" s="21" t="s">
        <v>1115</v>
      </c>
      <c r="D64" s="20">
        <v>11.9</v>
      </c>
      <c r="E64" s="20">
        <v>3.75</v>
      </c>
      <c r="F64" s="20">
        <v>5.15</v>
      </c>
      <c r="G64" s="20"/>
      <c r="H64" s="20">
        <v>3</v>
      </c>
    </row>
    <row r="65" s="1" customFormat="1" ht="22" customHeight="1" spans="1:8">
      <c r="A65" s="23">
        <v>30</v>
      </c>
      <c r="B65" s="24" t="s">
        <v>1144</v>
      </c>
      <c r="C65" s="21" t="s">
        <v>1114</v>
      </c>
      <c r="D65" s="20">
        <v>0.8</v>
      </c>
      <c r="E65" s="20">
        <v>0.8</v>
      </c>
      <c r="F65" s="20"/>
      <c r="G65" s="20"/>
      <c r="H65" s="20"/>
    </row>
    <row r="66" s="1" customFormat="1" ht="22" customHeight="1" spans="1:8">
      <c r="A66" s="25"/>
      <c r="B66" s="26"/>
      <c r="C66" s="21" t="s">
        <v>1115</v>
      </c>
      <c r="D66" s="20">
        <v>4</v>
      </c>
      <c r="E66" s="20">
        <v>4</v>
      </c>
      <c r="F66" s="20"/>
      <c r="G66" s="20"/>
      <c r="H66" s="20"/>
    </row>
    <row r="67" s="1" customFormat="1" ht="22" customHeight="1" spans="1:8">
      <c r="A67" s="23">
        <v>31</v>
      </c>
      <c r="B67" s="24" t="s">
        <v>1145</v>
      </c>
      <c r="C67" s="21" t="s">
        <v>1114</v>
      </c>
      <c r="D67" s="20">
        <v>1.6</v>
      </c>
      <c r="E67" s="20">
        <v>1.6</v>
      </c>
      <c r="F67" s="20"/>
      <c r="G67" s="20"/>
      <c r="H67" s="20"/>
    </row>
    <row r="68" s="1" customFormat="1" ht="22" customHeight="1" spans="1:8">
      <c r="A68" s="25"/>
      <c r="B68" s="26"/>
      <c r="C68" s="21" t="s">
        <v>1115</v>
      </c>
      <c r="D68" s="20">
        <v>6</v>
      </c>
      <c r="E68" s="20">
        <v>6</v>
      </c>
      <c r="F68" s="20"/>
      <c r="G68" s="20"/>
      <c r="H68" s="20"/>
    </row>
    <row r="69" s="1" customFormat="1" ht="22" customHeight="1" spans="1:8">
      <c r="A69" s="23">
        <v>32</v>
      </c>
      <c r="B69" s="24" t="s">
        <v>1146</v>
      </c>
      <c r="C69" s="21" t="s">
        <v>1114</v>
      </c>
      <c r="D69" s="20">
        <v>1.2</v>
      </c>
      <c r="E69" s="20">
        <v>1.2</v>
      </c>
      <c r="F69" s="20"/>
      <c r="G69" s="20"/>
      <c r="H69" s="20"/>
    </row>
    <row r="70" s="1" customFormat="1" ht="22" customHeight="1" spans="1:8">
      <c r="A70" s="25"/>
      <c r="B70" s="26"/>
      <c r="C70" s="21" t="s">
        <v>1115</v>
      </c>
      <c r="D70" s="20">
        <v>0.3</v>
      </c>
      <c r="E70" s="20">
        <v>0.3</v>
      </c>
      <c r="F70" s="20"/>
      <c r="G70" s="20"/>
      <c r="H70" s="20"/>
    </row>
    <row r="71" s="1" customFormat="1" ht="22" customHeight="1" spans="1:8">
      <c r="A71" s="23">
        <v>33</v>
      </c>
      <c r="B71" s="24" t="s">
        <v>1147</v>
      </c>
      <c r="C71" s="21" t="s">
        <v>1114</v>
      </c>
      <c r="D71" s="20">
        <v>2.38</v>
      </c>
      <c r="E71" s="20">
        <v>2.38</v>
      </c>
      <c r="F71" s="20"/>
      <c r="G71" s="20"/>
      <c r="H71" s="20"/>
    </row>
    <row r="72" s="1" customFormat="1" ht="22" customHeight="1" spans="1:8">
      <c r="A72" s="25"/>
      <c r="B72" s="26"/>
      <c r="C72" s="21" t="s">
        <v>1115</v>
      </c>
      <c r="D72" s="20">
        <v>2.3</v>
      </c>
      <c r="E72" s="20">
        <v>2.3</v>
      </c>
      <c r="F72" s="20"/>
      <c r="G72" s="20"/>
      <c r="H72" s="20"/>
    </row>
    <row r="73" s="1" customFormat="1" ht="22" customHeight="1" spans="1:8">
      <c r="A73" s="23">
        <v>34</v>
      </c>
      <c r="B73" s="24" t="s">
        <v>1148</v>
      </c>
      <c r="C73" s="21" t="s">
        <v>1114</v>
      </c>
      <c r="D73" s="20">
        <v>0.32</v>
      </c>
      <c r="E73" s="20">
        <v>0.32</v>
      </c>
      <c r="F73" s="20"/>
      <c r="G73" s="20"/>
      <c r="H73" s="20"/>
    </row>
    <row r="74" s="1" customFormat="1" ht="22" customHeight="1" spans="1:8">
      <c r="A74" s="25"/>
      <c r="B74" s="26"/>
      <c r="C74" s="21" t="s">
        <v>1115</v>
      </c>
      <c r="D74" s="20">
        <v>0.15</v>
      </c>
      <c r="E74" s="20">
        <v>0.15</v>
      </c>
      <c r="F74" s="20"/>
      <c r="G74" s="20"/>
      <c r="H74" s="20"/>
    </row>
    <row r="75" s="1" customFormat="1" ht="22" customHeight="1" spans="1:8">
      <c r="A75" s="23">
        <v>35</v>
      </c>
      <c r="B75" s="24" t="s">
        <v>1149</v>
      </c>
      <c r="C75" s="21" t="s">
        <v>1114</v>
      </c>
      <c r="D75" s="20">
        <v>4.4</v>
      </c>
      <c r="E75" s="20">
        <v>4.4</v>
      </c>
      <c r="F75" s="20"/>
      <c r="G75" s="20"/>
      <c r="H75" s="20"/>
    </row>
    <row r="76" s="1" customFormat="1" ht="22" customHeight="1" spans="1:8">
      <c r="A76" s="25"/>
      <c r="B76" s="26"/>
      <c r="C76" s="21" t="s">
        <v>1115</v>
      </c>
      <c r="D76" s="20">
        <v>3.5</v>
      </c>
      <c r="E76" s="20">
        <v>3.5</v>
      </c>
      <c r="F76" s="20"/>
      <c r="G76" s="20"/>
      <c r="H76" s="20"/>
    </row>
    <row r="77" s="1" customFormat="1" ht="22" customHeight="1" spans="1:8">
      <c r="A77" s="23">
        <v>36</v>
      </c>
      <c r="B77" s="24" t="s">
        <v>1150</v>
      </c>
      <c r="C77" s="21" t="s">
        <v>1114</v>
      </c>
      <c r="D77" s="20">
        <v>9.72</v>
      </c>
      <c r="E77" s="20">
        <v>9.72</v>
      </c>
      <c r="F77" s="20"/>
      <c r="G77" s="20"/>
      <c r="H77" s="20"/>
    </row>
    <row r="78" s="1" customFormat="1" ht="22" customHeight="1" spans="1:8">
      <c r="A78" s="25"/>
      <c r="B78" s="26"/>
      <c r="C78" s="21" t="s">
        <v>1115</v>
      </c>
      <c r="D78" s="20"/>
      <c r="E78" s="20"/>
      <c r="F78" s="20"/>
      <c r="G78" s="20"/>
      <c r="H78" s="20"/>
    </row>
    <row r="79" s="1" customFormat="1" ht="22" customHeight="1" spans="1:8">
      <c r="A79" s="23">
        <v>37</v>
      </c>
      <c r="B79" s="24" t="s">
        <v>1151</v>
      </c>
      <c r="C79" s="21" t="s">
        <v>1114</v>
      </c>
      <c r="D79" s="20">
        <v>0.38</v>
      </c>
      <c r="E79" s="20">
        <v>0.38</v>
      </c>
      <c r="F79" s="20"/>
      <c r="G79" s="20"/>
      <c r="H79" s="20"/>
    </row>
    <row r="80" s="1" customFormat="1" ht="22" customHeight="1" spans="1:8">
      <c r="A80" s="25"/>
      <c r="B80" s="26"/>
      <c r="C80" s="21" t="s">
        <v>1115</v>
      </c>
      <c r="D80" s="20"/>
      <c r="E80" s="20"/>
      <c r="F80" s="20"/>
      <c r="G80" s="20"/>
      <c r="H80" s="20"/>
    </row>
    <row r="81" s="1" customFormat="1" ht="22" customHeight="1" spans="1:8">
      <c r="A81" s="23">
        <v>38</v>
      </c>
      <c r="B81" s="24" t="s">
        <v>1152</v>
      </c>
      <c r="C81" s="21" t="s">
        <v>1114</v>
      </c>
      <c r="D81" s="20">
        <v>0.5662</v>
      </c>
      <c r="E81" s="20">
        <v>0.5662</v>
      </c>
      <c r="F81" s="20"/>
      <c r="G81" s="20"/>
      <c r="H81" s="20"/>
    </row>
    <row r="82" s="1" customFormat="1" ht="22" customHeight="1" spans="1:8">
      <c r="A82" s="25"/>
      <c r="B82" s="26"/>
      <c r="C82" s="21" t="s">
        <v>1115</v>
      </c>
      <c r="D82" s="20"/>
      <c r="E82" s="20"/>
      <c r="F82" s="20"/>
      <c r="G82" s="20"/>
      <c r="H82" s="20"/>
    </row>
    <row r="83" s="1" customFormat="1" ht="22" customHeight="1" spans="1:8">
      <c r="A83" s="23">
        <v>39</v>
      </c>
      <c r="B83" s="27" t="s">
        <v>1153</v>
      </c>
      <c r="C83" s="21" t="s">
        <v>1114</v>
      </c>
      <c r="D83" s="20">
        <v>0.25</v>
      </c>
      <c r="E83" s="20">
        <v>0.25</v>
      </c>
      <c r="F83" s="20"/>
      <c r="G83" s="20"/>
      <c r="H83" s="20"/>
    </row>
    <row r="84" s="1" customFormat="1" ht="22" customHeight="1" spans="1:8">
      <c r="A84" s="25"/>
      <c r="B84" s="28"/>
      <c r="C84" s="21" t="s">
        <v>1115</v>
      </c>
      <c r="D84" s="20">
        <v>0.25</v>
      </c>
      <c r="E84" s="20">
        <v>0.25</v>
      </c>
      <c r="F84" s="20"/>
      <c r="G84" s="20"/>
      <c r="H84" s="20"/>
    </row>
    <row r="85" s="1" customFormat="1" ht="22" customHeight="1" spans="1:8">
      <c r="A85" s="23">
        <v>40</v>
      </c>
      <c r="B85" s="27" t="s">
        <v>1154</v>
      </c>
      <c r="C85" s="21" t="s">
        <v>1114</v>
      </c>
      <c r="D85" s="20">
        <v>1</v>
      </c>
      <c r="E85" s="20">
        <v>1</v>
      </c>
      <c r="F85" s="20"/>
      <c r="G85" s="20"/>
      <c r="H85" s="20"/>
    </row>
    <row r="86" s="1" customFormat="1" ht="22" customHeight="1" spans="1:8">
      <c r="A86" s="25"/>
      <c r="B86" s="28"/>
      <c r="C86" s="21" t="s">
        <v>1115</v>
      </c>
      <c r="D86" s="20">
        <v>0.8</v>
      </c>
      <c r="E86" s="20">
        <v>0.8</v>
      </c>
      <c r="F86" s="20"/>
      <c r="G86" s="20"/>
      <c r="H86" s="20"/>
    </row>
    <row r="87" s="1" customFormat="1" ht="22" customHeight="1" spans="1:8">
      <c r="A87" s="23">
        <v>41</v>
      </c>
      <c r="B87" s="27" t="s">
        <v>1155</v>
      </c>
      <c r="C87" s="21" t="s">
        <v>1114</v>
      </c>
      <c r="D87" s="20">
        <v>2.4</v>
      </c>
      <c r="E87" s="20">
        <v>2.4</v>
      </c>
      <c r="F87" s="20"/>
      <c r="G87" s="20"/>
      <c r="H87" s="20"/>
    </row>
    <row r="88" s="1" customFormat="1" ht="22" customHeight="1" spans="1:8">
      <c r="A88" s="25"/>
      <c r="B88" s="28"/>
      <c r="C88" s="21" t="s">
        <v>1115</v>
      </c>
      <c r="D88" s="20">
        <v>3.1</v>
      </c>
      <c r="E88" s="20">
        <v>3.1</v>
      </c>
      <c r="F88" s="20"/>
      <c r="G88" s="20"/>
      <c r="H88" s="20"/>
    </row>
    <row r="89" s="1" customFormat="1" ht="22" customHeight="1" spans="1:8">
      <c r="A89" s="23">
        <v>42</v>
      </c>
      <c r="B89" s="27" t="s">
        <v>1156</v>
      </c>
      <c r="C89" s="21" t="s">
        <v>1114</v>
      </c>
      <c r="D89" s="20">
        <v>2.5</v>
      </c>
      <c r="E89" s="20">
        <v>2.5</v>
      </c>
      <c r="F89" s="20"/>
      <c r="G89" s="20"/>
      <c r="H89" s="20"/>
    </row>
    <row r="90" s="1" customFormat="1" ht="22" customHeight="1" spans="1:8">
      <c r="A90" s="25"/>
      <c r="B90" s="28"/>
      <c r="C90" s="21" t="s">
        <v>1115</v>
      </c>
      <c r="D90" s="20">
        <v>5</v>
      </c>
      <c r="E90" s="20">
        <v>5</v>
      </c>
      <c r="F90" s="20"/>
      <c r="G90" s="20"/>
      <c r="H90" s="20"/>
    </row>
    <row r="91" s="1" customFormat="1" ht="22" customHeight="1" spans="1:8">
      <c r="A91" s="23">
        <v>43</v>
      </c>
      <c r="B91" s="27" t="s">
        <v>1157</v>
      </c>
      <c r="C91" s="21" t="s">
        <v>1114</v>
      </c>
      <c r="D91" s="20">
        <v>1.1</v>
      </c>
      <c r="E91" s="20"/>
      <c r="F91" s="20">
        <v>1.1</v>
      </c>
      <c r="G91" s="20"/>
      <c r="H91" s="20"/>
    </row>
    <row r="92" s="1" customFormat="1" ht="22" customHeight="1" spans="1:8">
      <c r="A92" s="25"/>
      <c r="B92" s="28"/>
      <c r="C92" s="21" t="s">
        <v>1115</v>
      </c>
      <c r="D92" s="20">
        <v>1.1</v>
      </c>
      <c r="E92" s="20"/>
      <c r="F92" s="20">
        <v>1.1</v>
      </c>
      <c r="G92" s="20"/>
      <c r="H92" s="20"/>
    </row>
    <row r="93" s="1" customFormat="1" ht="22" customHeight="1" spans="1:8">
      <c r="A93" s="23">
        <v>44</v>
      </c>
      <c r="B93" s="27" t="s">
        <v>1158</v>
      </c>
      <c r="C93" s="21" t="s">
        <v>1114</v>
      </c>
      <c r="D93" s="20">
        <v>4.1</v>
      </c>
      <c r="E93" s="20"/>
      <c r="F93" s="20"/>
      <c r="G93" s="20">
        <v>4.1</v>
      </c>
      <c r="H93" s="20"/>
    </row>
    <row r="94" s="1" customFormat="1" ht="22" customHeight="1" spans="1:8">
      <c r="A94" s="25"/>
      <c r="B94" s="28"/>
      <c r="C94" s="21" t="s">
        <v>1115</v>
      </c>
      <c r="D94" s="20">
        <v>10</v>
      </c>
      <c r="E94" s="20"/>
      <c r="F94" s="20"/>
      <c r="G94" s="20">
        <v>10</v>
      </c>
      <c r="H94" s="20"/>
    </row>
    <row r="95" s="1" customFormat="1" ht="22" customHeight="1" spans="1:8">
      <c r="A95" s="23">
        <v>45</v>
      </c>
      <c r="B95" s="27" t="s">
        <v>1159</v>
      </c>
      <c r="C95" s="21" t="s">
        <v>1114</v>
      </c>
      <c r="D95" s="20">
        <v>0.6</v>
      </c>
      <c r="E95" s="20">
        <v>0.6</v>
      </c>
      <c r="F95" s="20"/>
      <c r="G95" s="20"/>
      <c r="H95" s="20"/>
    </row>
    <row r="96" s="1" customFormat="1" ht="22" customHeight="1" spans="1:8">
      <c r="A96" s="25"/>
      <c r="B96" s="28"/>
      <c r="C96" s="21" t="s">
        <v>1115</v>
      </c>
      <c r="D96" s="20">
        <v>5</v>
      </c>
      <c r="E96" s="20"/>
      <c r="F96" s="20">
        <v>5</v>
      </c>
      <c r="G96" s="20"/>
      <c r="H96" s="20"/>
    </row>
    <row r="97" s="1" customFormat="1" ht="22" customHeight="1" spans="1:8">
      <c r="A97" s="23">
        <v>46</v>
      </c>
      <c r="B97" s="27" t="s">
        <v>1160</v>
      </c>
      <c r="C97" s="21" t="s">
        <v>1114</v>
      </c>
      <c r="D97" s="20">
        <v>0.2</v>
      </c>
      <c r="E97" s="20">
        <v>0.2</v>
      </c>
      <c r="F97" s="20"/>
      <c r="G97" s="20"/>
      <c r="H97" s="20"/>
    </row>
    <row r="98" s="1" customFormat="1" ht="22" customHeight="1" spans="1:8">
      <c r="A98" s="25"/>
      <c r="B98" s="28"/>
      <c r="C98" s="21" t="s">
        <v>1115</v>
      </c>
      <c r="D98" s="20">
        <v>1</v>
      </c>
      <c r="E98" s="20">
        <v>1</v>
      </c>
      <c r="F98" s="20"/>
      <c r="G98" s="20"/>
      <c r="H98" s="20"/>
    </row>
    <row r="99" s="1" customFormat="1" ht="22" customHeight="1" spans="1:8">
      <c r="A99" s="23">
        <v>47</v>
      </c>
      <c r="B99" s="27" t="s">
        <v>1161</v>
      </c>
      <c r="C99" s="21" t="s">
        <v>1114</v>
      </c>
      <c r="D99" s="20">
        <v>2.44</v>
      </c>
      <c r="E99" s="20">
        <v>2.44</v>
      </c>
      <c r="F99" s="20"/>
      <c r="G99" s="20"/>
      <c r="H99" s="20"/>
    </row>
    <row r="100" s="1" customFormat="1" ht="22" customHeight="1" spans="1:8">
      <c r="A100" s="25"/>
      <c r="B100" s="28"/>
      <c r="C100" s="21" t="s">
        <v>1115</v>
      </c>
      <c r="D100" s="20">
        <v>1</v>
      </c>
      <c r="E100" s="20">
        <v>1</v>
      </c>
      <c r="F100" s="20"/>
      <c r="G100" s="20"/>
      <c r="H100" s="20"/>
    </row>
    <row r="101" s="1" customFormat="1" ht="22" customHeight="1" spans="1:8">
      <c r="A101" s="23">
        <v>48</v>
      </c>
      <c r="B101" s="27" t="s">
        <v>1162</v>
      </c>
      <c r="C101" s="21" t="s">
        <v>1114</v>
      </c>
      <c r="D101" s="20">
        <v>6</v>
      </c>
      <c r="E101" s="20">
        <v>6</v>
      </c>
      <c r="F101" s="20"/>
      <c r="G101" s="20"/>
      <c r="H101" s="20"/>
    </row>
    <row r="102" s="1" customFormat="1" ht="22" customHeight="1" spans="1:8">
      <c r="A102" s="25"/>
      <c r="B102" s="28"/>
      <c r="C102" s="21" t="s">
        <v>1115</v>
      </c>
      <c r="D102" s="20">
        <v>8.5</v>
      </c>
      <c r="E102" s="20">
        <v>8.5</v>
      </c>
      <c r="F102" s="20"/>
      <c r="G102" s="20"/>
      <c r="H102" s="20"/>
    </row>
    <row r="103" s="1" customFormat="1" ht="22" customHeight="1" spans="1:8">
      <c r="A103" s="23">
        <v>49</v>
      </c>
      <c r="B103" s="27" t="s">
        <v>1163</v>
      </c>
      <c r="C103" s="21" t="s">
        <v>1114</v>
      </c>
      <c r="D103" s="20">
        <v>0.3</v>
      </c>
      <c r="E103" s="20">
        <v>0.3</v>
      </c>
      <c r="F103" s="20"/>
      <c r="G103" s="20"/>
      <c r="H103" s="20"/>
    </row>
    <row r="104" s="1" customFormat="1" ht="22" customHeight="1" spans="1:8">
      <c r="A104" s="25"/>
      <c r="B104" s="28"/>
      <c r="C104" s="21" t="s">
        <v>1115</v>
      </c>
      <c r="D104" s="20">
        <v>2.3</v>
      </c>
      <c r="E104" s="20">
        <v>2.3</v>
      </c>
      <c r="F104" s="20"/>
      <c r="G104" s="20"/>
      <c r="H104" s="20"/>
    </row>
    <row r="105" s="1" customFormat="1" ht="22" customHeight="1" spans="1:8">
      <c r="A105" s="23">
        <v>50</v>
      </c>
      <c r="B105" s="27" t="s">
        <v>1164</v>
      </c>
      <c r="C105" s="21" t="s">
        <v>1114</v>
      </c>
      <c r="D105" s="20">
        <v>2.3</v>
      </c>
      <c r="E105" s="20">
        <v>2.3</v>
      </c>
      <c r="F105" s="20"/>
      <c r="G105" s="20"/>
      <c r="H105" s="20"/>
    </row>
    <row r="106" s="1" customFormat="1" ht="22" customHeight="1" spans="1:8">
      <c r="A106" s="25"/>
      <c r="B106" s="28"/>
      <c r="C106" s="21" t="s">
        <v>1115</v>
      </c>
      <c r="D106" s="20">
        <v>0.4</v>
      </c>
      <c r="E106" s="20">
        <v>0.4</v>
      </c>
      <c r="F106" s="20"/>
      <c r="G106" s="20"/>
      <c r="H106" s="20"/>
    </row>
    <row r="107" s="1" customFormat="1" ht="22" customHeight="1" spans="1:8">
      <c r="A107" s="23">
        <v>51</v>
      </c>
      <c r="B107" s="27" t="s">
        <v>1165</v>
      </c>
      <c r="C107" s="21" t="s">
        <v>1114</v>
      </c>
      <c r="D107" s="20">
        <v>0.3</v>
      </c>
      <c r="E107" s="20">
        <v>0.3</v>
      </c>
      <c r="F107" s="20"/>
      <c r="G107" s="20"/>
      <c r="H107" s="20"/>
    </row>
    <row r="108" s="1" customFormat="1" ht="22" customHeight="1" spans="1:8">
      <c r="A108" s="25"/>
      <c r="B108" s="28"/>
      <c r="C108" s="21" t="s">
        <v>1115</v>
      </c>
      <c r="D108" s="20">
        <v>42.9</v>
      </c>
      <c r="E108" s="20">
        <v>0.9</v>
      </c>
      <c r="F108" s="20">
        <v>42</v>
      </c>
      <c r="G108" s="20"/>
      <c r="H108" s="20"/>
    </row>
    <row r="109" s="1" customFormat="1" ht="22" customHeight="1" spans="1:8">
      <c r="A109" s="23">
        <v>52</v>
      </c>
      <c r="B109" s="27" t="s">
        <v>1166</v>
      </c>
      <c r="C109" s="21" t="s">
        <v>1114</v>
      </c>
      <c r="D109" s="20">
        <v>0.3</v>
      </c>
      <c r="E109" s="20">
        <v>0.3</v>
      </c>
      <c r="F109" s="20"/>
      <c r="G109" s="20"/>
      <c r="H109" s="20"/>
    </row>
    <row r="110" s="1" customFormat="1" ht="22" customHeight="1" spans="1:8">
      <c r="A110" s="25"/>
      <c r="B110" s="28"/>
      <c r="C110" s="21" t="s">
        <v>1115</v>
      </c>
      <c r="D110" s="20">
        <v>3</v>
      </c>
      <c r="E110" s="20">
        <v>3</v>
      </c>
      <c r="F110" s="20"/>
      <c r="G110" s="20"/>
      <c r="H110" s="20"/>
    </row>
    <row r="111" s="1" customFormat="1" ht="22" customHeight="1" spans="1:8">
      <c r="A111" s="23">
        <v>53</v>
      </c>
      <c r="B111" s="27" t="s">
        <v>1167</v>
      </c>
      <c r="C111" s="21" t="s">
        <v>1114</v>
      </c>
      <c r="D111" s="20">
        <v>6</v>
      </c>
      <c r="E111" s="20"/>
      <c r="F111" s="20"/>
      <c r="G111" s="20"/>
      <c r="H111" s="20">
        <v>6</v>
      </c>
    </row>
    <row r="112" s="1" customFormat="1" ht="22" customHeight="1" spans="1:8">
      <c r="A112" s="25"/>
      <c r="B112" s="28"/>
      <c r="C112" s="21" t="s">
        <v>1115</v>
      </c>
      <c r="D112" s="20">
        <v>22</v>
      </c>
      <c r="E112" s="20"/>
      <c r="F112" s="20"/>
      <c r="G112" s="20"/>
      <c r="H112" s="20">
        <v>22</v>
      </c>
    </row>
    <row r="113" s="1" customFormat="1" ht="22" customHeight="1" spans="1:8">
      <c r="A113" s="23">
        <v>54</v>
      </c>
      <c r="B113" s="27" t="s">
        <v>1168</v>
      </c>
      <c r="C113" s="21" t="s">
        <v>1114</v>
      </c>
      <c r="D113" s="20">
        <v>1</v>
      </c>
      <c r="E113" s="20">
        <v>1</v>
      </c>
      <c r="F113" s="20"/>
      <c r="G113" s="20"/>
      <c r="H113" s="20"/>
    </row>
    <row r="114" s="1" customFormat="1" ht="22" customHeight="1" spans="1:8">
      <c r="A114" s="25"/>
      <c r="B114" s="28"/>
      <c r="C114" s="21" t="s">
        <v>1115</v>
      </c>
      <c r="D114" s="20">
        <v>15</v>
      </c>
      <c r="E114" s="20">
        <v>15</v>
      </c>
      <c r="F114" s="20"/>
      <c r="G114" s="20"/>
      <c r="H114" s="20"/>
    </row>
    <row r="115" s="1" customFormat="1" ht="22" customHeight="1" spans="1:8">
      <c r="A115" s="23">
        <v>55</v>
      </c>
      <c r="B115" s="27" t="s">
        <v>1169</v>
      </c>
      <c r="C115" s="21" t="s">
        <v>1114</v>
      </c>
      <c r="D115" s="20">
        <v>20.88</v>
      </c>
      <c r="E115" s="20">
        <v>20.88</v>
      </c>
      <c r="F115" s="20"/>
      <c r="G115" s="20"/>
      <c r="H115" s="20"/>
    </row>
    <row r="116" s="1" customFormat="1" ht="22" customHeight="1" spans="1:8">
      <c r="A116" s="25"/>
      <c r="B116" s="28"/>
      <c r="C116" s="21" t="s">
        <v>1115</v>
      </c>
      <c r="D116" s="20">
        <v>40.5</v>
      </c>
      <c r="E116" s="20">
        <v>40.5</v>
      </c>
      <c r="F116" s="20"/>
      <c r="G116" s="20"/>
      <c r="H116" s="20"/>
    </row>
    <row r="117" s="1" customFormat="1" ht="22" customHeight="1" spans="1:8">
      <c r="A117" s="23">
        <v>56</v>
      </c>
      <c r="B117" s="27" t="s">
        <v>1170</v>
      </c>
      <c r="C117" s="21" t="s">
        <v>1114</v>
      </c>
      <c r="D117" s="20">
        <v>3.08</v>
      </c>
      <c r="E117" s="20">
        <v>3.08</v>
      </c>
      <c r="F117" s="20"/>
      <c r="G117" s="20"/>
      <c r="H117" s="20"/>
    </row>
    <row r="118" s="1" customFormat="1" ht="22" customHeight="1" spans="1:8">
      <c r="A118" s="25"/>
      <c r="B118" s="28"/>
      <c r="C118" s="21" t="s">
        <v>1115</v>
      </c>
      <c r="D118" s="20">
        <v>4</v>
      </c>
      <c r="E118" s="20">
        <v>4</v>
      </c>
      <c r="F118" s="20"/>
      <c r="G118" s="20"/>
      <c r="H118" s="20"/>
    </row>
    <row r="119" s="1" customFormat="1" ht="22" customHeight="1" spans="1:8">
      <c r="A119" s="23">
        <v>57</v>
      </c>
      <c r="B119" s="27" t="s">
        <v>1171</v>
      </c>
      <c r="C119" s="21" t="s">
        <v>1114</v>
      </c>
      <c r="D119" s="20">
        <v>4.8</v>
      </c>
      <c r="E119" s="20">
        <v>2</v>
      </c>
      <c r="F119" s="20">
        <v>2.8</v>
      </c>
      <c r="G119" s="20"/>
      <c r="H119" s="20"/>
    </row>
    <row r="120" s="1" customFormat="1" ht="22" customHeight="1" spans="1:8">
      <c r="A120" s="25"/>
      <c r="B120" s="28"/>
      <c r="C120" s="21" t="s">
        <v>1115</v>
      </c>
      <c r="D120" s="20">
        <v>48</v>
      </c>
      <c r="E120" s="20">
        <v>7</v>
      </c>
      <c r="F120" s="20">
        <v>41</v>
      </c>
      <c r="G120" s="20"/>
      <c r="H120" s="20"/>
    </row>
    <row r="121" s="1" customFormat="1" ht="22" customHeight="1" spans="1:8">
      <c r="A121" s="23">
        <v>58</v>
      </c>
      <c r="B121" s="27" t="s">
        <v>1172</v>
      </c>
      <c r="C121" s="21" t="s">
        <v>1114</v>
      </c>
      <c r="D121" s="20">
        <v>7.7</v>
      </c>
      <c r="E121" s="20">
        <v>7.7</v>
      </c>
      <c r="F121" s="20"/>
      <c r="G121" s="20"/>
      <c r="H121" s="20"/>
    </row>
    <row r="122" s="1" customFormat="1" ht="22" customHeight="1" spans="1:8">
      <c r="A122" s="25"/>
      <c r="B122" s="28"/>
      <c r="C122" s="21" t="s">
        <v>1115</v>
      </c>
      <c r="D122" s="20">
        <v>15.2</v>
      </c>
      <c r="E122" s="20">
        <v>15.2</v>
      </c>
      <c r="F122" s="20"/>
      <c r="G122" s="20"/>
      <c r="H122" s="20"/>
    </row>
    <row r="123" s="1" customFormat="1" ht="22" customHeight="1" spans="1:8">
      <c r="A123" s="23">
        <v>59</v>
      </c>
      <c r="B123" s="27" t="s">
        <v>1173</v>
      </c>
      <c r="C123" s="21" t="s">
        <v>1114</v>
      </c>
      <c r="D123" s="20">
        <v>5.72</v>
      </c>
      <c r="E123" s="20">
        <v>5.72</v>
      </c>
      <c r="F123" s="20"/>
      <c r="G123" s="20"/>
      <c r="H123" s="20"/>
    </row>
    <row r="124" s="1" customFormat="1" ht="22" customHeight="1" spans="1:8">
      <c r="A124" s="25"/>
      <c r="B124" s="28"/>
      <c r="C124" s="21" t="s">
        <v>1115</v>
      </c>
      <c r="D124" s="20">
        <v>15</v>
      </c>
      <c r="E124" s="20">
        <v>15</v>
      </c>
      <c r="F124" s="20"/>
      <c r="G124" s="20"/>
      <c r="H124" s="20"/>
    </row>
    <row r="125" s="1" customFormat="1" ht="22" customHeight="1" spans="1:8">
      <c r="A125" s="23">
        <v>60</v>
      </c>
      <c r="B125" s="27" t="s">
        <v>1174</v>
      </c>
      <c r="C125" s="21" t="s">
        <v>1114</v>
      </c>
      <c r="D125" s="20">
        <v>6.894</v>
      </c>
      <c r="E125" s="20">
        <v>6.894</v>
      </c>
      <c r="F125" s="20"/>
      <c r="G125" s="20"/>
      <c r="H125" s="20"/>
    </row>
    <row r="126" s="1" customFormat="1" ht="22" customHeight="1" spans="1:8">
      <c r="A126" s="25"/>
      <c r="B126" s="28"/>
      <c r="C126" s="21" t="s">
        <v>1115</v>
      </c>
      <c r="D126" s="20">
        <v>10</v>
      </c>
      <c r="E126" s="20">
        <v>10</v>
      </c>
      <c r="F126" s="20"/>
      <c r="G126" s="20"/>
      <c r="H126" s="20"/>
    </row>
    <row r="127" s="1" customFormat="1" ht="22" customHeight="1" spans="1:8">
      <c r="A127" s="23">
        <v>61</v>
      </c>
      <c r="B127" s="27" t="s">
        <v>1175</v>
      </c>
      <c r="C127" s="21" t="s">
        <v>1114</v>
      </c>
      <c r="D127" s="20">
        <v>6.78</v>
      </c>
      <c r="E127" s="20">
        <v>5.9</v>
      </c>
      <c r="F127" s="20">
        <v>0.88</v>
      </c>
      <c r="G127" s="20"/>
      <c r="H127" s="20"/>
    </row>
    <row r="128" s="1" customFormat="1" ht="22" customHeight="1" spans="1:8">
      <c r="A128" s="25"/>
      <c r="B128" s="28"/>
      <c r="C128" s="21" t="s">
        <v>1115</v>
      </c>
      <c r="D128" s="20">
        <v>9.9</v>
      </c>
      <c r="E128" s="20">
        <v>8.8</v>
      </c>
      <c r="F128" s="20">
        <v>1.1</v>
      </c>
      <c r="G128" s="20"/>
      <c r="H128" s="20"/>
    </row>
    <row r="129" s="1" customFormat="1" ht="22" customHeight="1" spans="1:8">
      <c r="A129" s="23">
        <v>62</v>
      </c>
      <c r="B129" s="27" t="s">
        <v>1176</v>
      </c>
      <c r="C129" s="21" t="s">
        <v>1114</v>
      </c>
      <c r="D129" s="20">
        <v>4.08</v>
      </c>
      <c r="E129" s="20">
        <v>4.08</v>
      </c>
      <c r="F129" s="20"/>
      <c r="G129" s="20"/>
      <c r="H129" s="20"/>
    </row>
    <row r="130" s="1" customFormat="1" ht="22" customHeight="1" spans="1:8">
      <c r="A130" s="25"/>
      <c r="B130" s="28"/>
      <c r="C130" s="21" t="s">
        <v>1115</v>
      </c>
      <c r="D130" s="20">
        <v>55</v>
      </c>
      <c r="E130" s="20">
        <v>7</v>
      </c>
      <c r="F130" s="20">
        <v>48</v>
      </c>
      <c r="G130" s="20"/>
      <c r="H130" s="20"/>
    </row>
    <row r="131" s="1" customFormat="1" ht="22" customHeight="1" spans="1:8">
      <c r="A131" s="23">
        <v>63</v>
      </c>
      <c r="B131" s="27" t="s">
        <v>1177</v>
      </c>
      <c r="C131" s="21" t="s">
        <v>1114</v>
      </c>
      <c r="D131" s="20">
        <v>23.6</v>
      </c>
      <c r="E131" s="20">
        <v>23.6</v>
      </c>
      <c r="F131" s="20"/>
      <c r="G131" s="20"/>
      <c r="H131" s="20"/>
    </row>
    <row r="132" s="1" customFormat="1" ht="22" customHeight="1" spans="1:8">
      <c r="A132" s="25"/>
      <c r="B132" s="28"/>
      <c r="C132" s="21" t="s">
        <v>1115</v>
      </c>
      <c r="D132" s="20">
        <v>17</v>
      </c>
      <c r="E132" s="20">
        <v>17</v>
      </c>
      <c r="F132" s="20"/>
      <c r="G132" s="20"/>
      <c r="H132" s="20"/>
    </row>
    <row r="133" s="1" customFormat="1" ht="22" customHeight="1" spans="1:8">
      <c r="A133" s="23">
        <v>64</v>
      </c>
      <c r="B133" s="27" t="s">
        <v>1178</v>
      </c>
      <c r="C133" s="21" t="s">
        <v>1114</v>
      </c>
      <c r="D133" s="20">
        <v>18.08</v>
      </c>
      <c r="E133" s="20">
        <v>16.88</v>
      </c>
      <c r="F133" s="20">
        <v>1.2</v>
      </c>
      <c r="G133" s="20"/>
      <c r="H133" s="20"/>
    </row>
    <row r="134" s="1" customFormat="1" ht="22" customHeight="1" spans="1:8">
      <c r="A134" s="25"/>
      <c r="B134" s="28"/>
      <c r="C134" s="21" t="s">
        <v>1115</v>
      </c>
      <c r="D134" s="20">
        <v>4</v>
      </c>
      <c r="E134" s="20">
        <v>4</v>
      </c>
      <c r="F134" s="20"/>
      <c r="G134" s="20"/>
      <c r="H134" s="20"/>
    </row>
    <row r="135" s="1" customFormat="1" ht="22" customHeight="1" spans="1:8">
      <c r="A135" s="23">
        <v>65</v>
      </c>
      <c r="B135" s="27" t="s">
        <v>1179</v>
      </c>
      <c r="C135" s="21" t="s">
        <v>1114</v>
      </c>
      <c r="D135" s="20">
        <v>15.33</v>
      </c>
      <c r="E135" s="20">
        <v>15.33</v>
      </c>
      <c r="F135" s="20"/>
      <c r="G135" s="20"/>
      <c r="H135" s="20"/>
    </row>
    <row r="136" s="1" customFormat="1" ht="22" customHeight="1" spans="1:8">
      <c r="A136" s="25"/>
      <c r="B136" s="28"/>
      <c r="C136" s="21" t="s">
        <v>1115</v>
      </c>
      <c r="D136" s="20">
        <v>10</v>
      </c>
      <c r="E136" s="20">
        <v>2.5</v>
      </c>
      <c r="F136" s="20">
        <v>7.5</v>
      </c>
      <c r="G136" s="20"/>
      <c r="H136" s="20"/>
    </row>
    <row r="137" s="1" customFormat="1" ht="22" customHeight="1" spans="1:8">
      <c r="A137" s="23">
        <v>66</v>
      </c>
      <c r="B137" s="27" t="s">
        <v>1180</v>
      </c>
      <c r="C137" s="21" t="s">
        <v>1114</v>
      </c>
      <c r="D137" s="20">
        <v>0.88</v>
      </c>
      <c r="E137" s="20">
        <v>0.88</v>
      </c>
      <c r="F137" s="20"/>
      <c r="G137" s="20"/>
      <c r="H137" s="20"/>
    </row>
    <row r="138" s="1" customFormat="1" ht="22" customHeight="1" spans="1:8">
      <c r="A138" s="25"/>
      <c r="B138" s="28"/>
      <c r="C138" s="21" t="s">
        <v>1115</v>
      </c>
      <c r="D138" s="20">
        <v>16.408</v>
      </c>
      <c r="E138" s="20">
        <v>16.408</v>
      </c>
      <c r="F138" s="20"/>
      <c r="G138" s="20"/>
      <c r="H138" s="20"/>
    </row>
    <row r="139" s="1" customFormat="1" ht="22" customHeight="1" spans="1:8">
      <c r="A139" s="23">
        <v>67</v>
      </c>
      <c r="B139" s="27" t="s">
        <v>1181</v>
      </c>
      <c r="C139" s="21" t="s">
        <v>1114</v>
      </c>
      <c r="D139" s="20">
        <v>0.1</v>
      </c>
      <c r="E139" s="20">
        <v>0.1</v>
      </c>
      <c r="F139" s="20"/>
      <c r="G139" s="20"/>
      <c r="H139" s="20"/>
    </row>
    <row r="140" s="1" customFormat="1" ht="22" customHeight="1" spans="1:8">
      <c r="A140" s="25"/>
      <c r="B140" s="28"/>
      <c r="C140" s="21" t="s">
        <v>1115</v>
      </c>
      <c r="D140" s="20">
        <v>0.3</v>
      </c>
      <c r="E140" s="20">
        <v>0.3</v>
      </c>
      <c r="F140" s="20"/>
      <c r="G140" s="20"/>
      <c r="H140" s="20"/>
    </row>
    <row r="141" s="1" customFormat="1" ht="22" customHeight="1" spans="1:8">
      <c r="A141" s="23">
        <v>68</v>
      </c>
      <c r="B141" s="27" t="s">
        <v>1182</v>
      </c>
      <c r="C141" s="21" t="s">
        <v>1114</v>
      </c>
      <c r="D141" s="20">
        <v>7.02</v>
      </c>
      <c r="E141" s="20">
        <v>5.7</v>
      </c>
      <c r="F141" s="20">
        <v>1.32</v>
      </c>
      <c r="G141" s="20"/>
      <c r="H141" s="20"/>
    </row>
    <row r="142" s="1" customFormat="1" ht="22" customHeight="1" spans="1:8">
      <c r="A142" s="25"/>
      <c r="B142" s="28"/>
      <c r="C142" s="21" t="s">
        <v>1115</v>
      </c>
      <c r="D142" s="20">
        <v>58</v>
      </c>
      <c r="E142" s="20">
        <v>8</v>
      </c>
      <c r="F142" s="20">
        <v>50</v>
      </c>
      <c r="G142" s="20"/>
      <c r="H142" s="20"/>
    </row>
    <row r="143" s="1" customFormat="1" ht="22" customHeight="1" spans="1:8">
      <c r="A143" s="23">
        <v>69</v>
      </c>
      <c r="B143" s="27" t="s">
        <v>1183</v>
      </c>
      <c r="C143" s="21" t="s">
        <v>1114</v>
      </c>
      <c r="D143" s="20">
        <v>0.46</v>
      </c>
      <c r="E143" s="20">
        <v>0.23</v>
      </c>
      <c r="F143" s="20">
        <v>0.23</v>
      </c>
      <c r="G143" s="20"/>
      <c r="H143" s="20"/>
    </row>
    <row r="144" s="1" customFormat="1" ht="22" customHeight="1" spans="1:8">
      <c r="A144" s="25"/>
      <c r="B144" s="28"/>
      <c r="C144" s="21" t="s">
        <v>1115</v>
      </c>
      <c r="D144" s="20">
        <v>1.9</v>
      </c>
      <c r="E144" s="20">
        <v>1.1</v>
      </c>
      <c r="F144" s="20">
        <v>0.8</v>
      </c>
      <c r="G144" s="20"/>
      <c r="H144" s="20"/>
    </row>
    <row r="145" s="1" customFormat="1" ht="22" customHeight="1" spans="1:8">
      <c r="A145" s="23">
        <v>70</v>
      </c>
      <c r="B145" s="27" t="s">
        <v>1184</v>
      </c>
      <c r="C145" s="21" t="s">
        <v>1114</v>
      </c>
      <c r="D145" s="20">
        <v>5</v>
      </c>
      <c r="E145" s="20">
        <v>5</v>
      </c>
      <c r="F145" s="20"/>
      <c r="G145" s="20"/>
      <c r="H145" s="20"/>
    </row>
    <row r="146" s="1" customFormat="1" ht="22" customHeight="1" spans="1:8">
      <c r="A146" s="25"/>
      <c r="B146" s="28"/>
      <c r="C146" s="21" t="s">
        <v>1115</v>
      </c>
      <c r="D146" s="20">
        <v>22</v>
      </c>
      <c r="E146" s="20">
        <v>22</v>
      </c>
      <c r="F146" s="20"/>
      <c r="G146" s="20"/>
      <c r="H146" s="20"/>
    </row>
    <row r="147" s="1" customFormat="1" ht="22" customHeight="1" spans="1:8">
      <c r="A147" s="23">
        <v>71</v>
      </c>
      <c r="B147" s="27" t="s">
        <v>1185</v>
      </c>
      <c r="C147" s="21" t="s">
        <v>1114</v>
      </c>
      <c r="D147" s="20">
        <v>0.4</v>
      </c>
      <c r="E147" s="20">
        <v>0.4</v>
      </c>
      <c r="F147" s="20"/>
      <c r="G147" s="20"/>
      <c r="H147" s="20"/>
    </row>
    <row r="148" s="1" customFormat="1" ht="22" customHeight="1" spans="1:8">
      <c r="A148" s="25"/>
      <c r="B148" s="28"/>
      <c r="C148" s="21" t="s">
        <v>1115</v>
      </c>
      <c r="D148" s="20">
        <v>1</v>
      </c>
      <c r="E148" s="20">
        <v>1</v>
      </c>
      <c r="F148" s="20"/>
      <c r="G148" s="20"/>
      <c r="H148" s="20"/>
    </row>
    <row r="149" s="1" customFormat="1" ht="22" customHeight="1" spans="1:8">
      <c r="A149" s="23">
        <v>72</v>
      </c>
      <c r="B149" s="27" t="s">
        <v>1186</v>
      </c>
      <c r="C149" s="21" t="s">
        <v>1114</v>
      </c>
      <c r="D149" s="20">
        <v>8.175</v>
      </c>
      <c r="E149" s="20">
        <v>1.175</v>
      </c>
      <c r="F149" s="20">
        <v>7</v>
      </c>
      <c r="G149" s="20"/>
      <c r="H149" s="20"/>
    </row>
    <row r="150" s="1" customFormat="1" ht="22" customHeight="1" spans="1:8">
      <c r="A150" s="25"/>
      <c r="B150" s="28"/>
      <c r="C150" s="21" t="s">
        <v>1115</v>
      </c>
      <c r="D150" s="20">
        <v>14.7</v>
      </c>
      <c r="E150" s="20">
        <v>0.05</v>
      </c>
      <c r="F150" s="20">
        <v>14.65</v>
      </c>
      <c r="G150" s="20"/>
      <c r="H150" s="20"/>
    </row>
    <row r="151" s="1" customFormat="1" ht="22" customHeight="1" spans="1:8">
      <c r="A151" s="23">
        <v>73</v>
      </c>
      <c r="B151" s="27" t="s">
        <v>1187</v>
      </c>
      <c r="C151" s="21" t="s">
        <v>1114</v>
      </c>
      <c r="D151" s="20">
        <v>0.42</v>
      </c>
      <c r="E151" s="20">
        <v>0.42</v>
      </c>
      <c r="F151" s="20"/>
      <c r="G151" s="20"/>
      <c r="H151" s="20"/>
    </row>
    <row r="152" s="1" customFormat="1" ht="22" customHeight="1" spans="1:8">
      <c r="A152" s="25"/>
      <c r="B152" s="28"/>
      <c r="C152" s="21" t="s">
        <v>1115</v>
      </c>
      <c r="D152" s="20">
        <v>2.6152</v>
      </c>
      <c r="E152" s="20">
        <v>2.5</v>
      </c>
      <c r="F152" s="20"/>
      <c r="G152" s="20"/>
      <c r="H152" s="20">
        <v>0.1152</v>
      </c>
    </row>
    <row r="153" s="1" customFormat="1" ht="22" customHeight="1" spans="1:8">
      <c r="A153" s="23">
        <v>74</v>
      </c>
      <c r="B153" s="27" t="s">
        <v>1188</v>
      </c>
      <c r="C153" s="21" t="s">
        <v>1114</v>
      </c>
      <c r="D153" s="20">
        <v>0.345</v>
      </c>
      <c r="E153" s="20">
        <v>0.345</v>
      </c>
      <c r="F153" s="20"/>
      <c r="G153" s="20"/>
      <c r="H153" s="20"/>
    </row>
    <row r="154" s="1" customFormat="1" ht="22" customHeight="1" spans="1:8">
      <c r="A154" s="25"/>
      <c r="B154" s="28"/>
      <c r="C154" s="21" t="s">
        <v>1115</v>
      </c>
      <c r="D154" s="20">
        <v>2.655</v>
      </c>
      <c r="E154" s="20">
        <v>2.655</v>
      </c>
      <c r="F154" s="20"/>
      <c r="G154" s="20"/>
      <c r="H154" s="20"/>
    </row>
    <row r="155" s="1" customFormat="1" ht="22" customHeight="1" spans="1:8">
      <c r="A155" s="23">
        <v>75</v>
      </c>
      <c r="B155" s="27" t="s">
        <v>1189</v>
      </c>
      <c r="C155" s="21" t="s">
        <v>1114</v>
      </c>
      <c r="D155" s="20">
        <v>647.5</v>
      </c>
      <c r="E155" s="20">
        <v>1.5</v>
      </c>
      <c r="F155" s="20">
        <v>646</v>
      </c>
      <c r="G155" s="20"/>
      <c r="H155" s="20"/>
    </row>
    <row r="156" s="1" customFormat="1" ht="22" customHeight="1" spans="1:8">
      <c r="A156" s="25"/>
      <c r="B156" s="28"/>
      <c r="C156" s="21" t="s">
        <v>1115</v>
      </c>
      <c r="D156" s="20">
        <v>55</v>
      </c>
      <c r="E156" s="20">
        <v>5</v>
      </c>
      <c r="F156" s="20">
        <v>50</v>
      </c>
      <c r="G156" s="20"/>
      <c r="H156" s="20"/>
    </row>
    <row r="157" s="1" customFormat="1" ht="22" customHeight="1" spans="1:8">
      <c r="A157" s="23">
        <v>76</v>
      </c>
      <c r="B157" s="27" t="s">
        <v>1190</v>
      </c>
      <c r="C157" s="21" t="s">
        <v>1114</v>
      </c>
      <c r="D157" s="20">
        <v>1.15</v>
      </c>
      <c r="E157" s="20">
        <v>1.15</v>
      </c>
      <c r="F157" s="20"/>
      <c r="G157" s="20"/>
      <c r="H157" s="20"/>
    </row>
    <row r="158" s="1" customFormat="1" ht="22" customHeight="1" spans="1:8">
      <c r="A158" s="25"/>
      <c r="B158" s="28"/>
      <c r="C158" s="21" t="s">
        <v>1115</v>
      </c>
      <c r="D158" s="20">
        <v>0.4</v>
      </c>
      <c r="E158" s="20">
        <v>0.4</v>
      </c>
      <c r="F158" s="20"/>
      <c r="G158" s="20"/>
      <c r="H158" s="20"/>
    </row>
    <row r="159" s="1" customFormat="1" ht="22" customHeight="1" spans="1:8">
      <c r="A159" s="23">
        <v>77</v>
      </c>
      <c r="B159" s="27" t="s">
        <v>1191</v>
      </c>
      <c r="C159" s="21" t="s">
        <v>1114</v>
      </c>
      <c r="D159" s="20">
        <v>0.9</v>
      </c>
      <c r="E159" s="20">
        <v>0.9</v>
      </c>
      <c r="F159" s="20"/>
      <c r="G159" s="20"/>
      <c r="H159" s="20"/>
    </row>
    <row r="160" s="1" customFormat="1" ht="22" customHeight="1" spans="1:8">
      <c r="A160" s="25"/>
      <c r="B160" s="28"/>
      <c r="C160" s="21" t="s">
        <v>1115</v>
      </c>
      <c r="D160" s="20">
        <v>0.5</v>
      </c>
      <c r="E160" s="20">
        <v>0.5</v>
      </c>
      <c r="F160" s="20"/>
      <c r="G160" s="20"/>
      <c r="H160" s="20"/>
    </row>
    <row r="161" s="1" customFormat="1" ht="22" customHeight="1" spans="1:8">
      <c r="A161" s="23">
        <v>78</v>
      </c>
      <c r="B161" s="27" t="s">
        <v>1192</v>
      </c>
      <c r="C161" s="21" t="s">
        <v>1114</v>
      </c>
      <c r="D161" s="20">
        <v>6.84</v>
      </c>
      <c r="E161" s="20">
        <v>6.84</v>
      </c>
      <c r="F161" s="20"/>
      <c r="G161" s="20"/>
      <c r="H161" s="20"/>
    </row>
    <row r="162" s="1" customFormat="1" ht="22" customHeight="1" spans="1:8">
      <c r="A162" s="25"/>
      <c r="B162" s="28"/>
      <c r="C162" s="21" t="s">
        <v>1115</v>
      </c>
      <c r="D162" s="20">
        <v>18</v>
      </c>
      <c r="E162" s="20">
        <v>18</v>
      </c>
      <c r="F162" s="20"/>
      <c r="G162" s="20"/>
      <c r="H162" s="20"/>
    </row>
    <row r="163" s="1" customFormat="1" ht="22" customHeight="1" spans="1:8">
      <c r="A163" s="23">
        <v>79</v>
      </c>
      <c r="B163" s="27" t="s">
        <v>1193</v>
      </c>
      <c r="C163" s="21" t="s">
        <v>1114</v>
      </c>
      <c r="D163" s="20">
        <v>112.2</v>
      </c>
      <c r="E163" s="20"/>
      <c r="F163" s="20"/>
      <c r="G163" s="20"/>
      <c r="H163" s="20">
        <v>112.2</v>
      </c>
    </row>
    <row r="164" s="1" customFormat="1" ht="22" customHeight="1" spans="1:8">
      <c r="A164" s="25"/>
      <c r="B164" s="28"/>
      <c r="C164" s="21" t="s">
        <v>1115</v>
      </c>
      <c r="D164" s="20">
        <v>20</v>
      </c>
      <c r="E164" s="20"/>
      <c r="F164" s="20"/>
      <c r="G164" s="20"/>
      <c r="H164" s="20">
        <v>20</v>
      </c>
    </row>
    <row r="165" s="1" customFormat="1" ht="22" customHeight="1" spans="1:8">
      <c r="A165" s="23">
        <v>80</v>
      </c>
      <c r="B165" s="27" t="s">
        <v>1194</v>
      </c>
      <c r="C165" s="21" t="s">
        <v>1114</v>
      </c>
      <c r="D165" s="20">
        <v>2.3</v>
      </c>
      <c r="E165" s="20"/>
      <c r="F165" s="20"/>
      <c r="G165" s="20"/>
      <c r="H165" s="20">
        <v>2.3</v>
      </c>
    </row>
    <row r="166" s="1" customFormat="1" ht="22" customHeight="1" spans="1:8">
      <c r="A166" s="25"/>
      <c r="B166" s="28"/>
      <c r="C166" s="21" t="s">
        <v>1115</v>
      </c>
      <c r="D166" s="20">
        <v>10</v>
      </c>
      <c r="E166" s="20"/>
      <c r="F166" s="20"/>
      <c r="G166" s="20"/>
      <c r="H166" s="20">
        <v>10</v>
      </c>
    </row>
    <row r="167" s="1" customFormat="1" ht="24" customHeight="1" spans="1:8">
      <c r="A167" s="23">
        <v>81</v>
      </c>
      <c r="B167" s="27" t="s">
        <v>1195</v>
      </c>
      <c r="C167" s="21" t="s">
        <v>1114</v>
      </c>
      <c r="D167" s="20">
        <v>4</v>
      </c>
      <c r="E167" s="20"/>
      <c r="F167" s="20"/>
      <c r="G167" s="20">
        <v>4</v>
      </c>
      <c r="H167" s="20"/>
    </row>
    <row r="168" s="1" customFormat="1" ht="24" customHeight="1" spans="1:8">
      <c r="A168" s="25"/>
      <c r="B168" s="28"/>
      <c r="C168" s="21" t="s">
        <v>1115</v>
      </c>
      <c r="D168" s="20">
        <v>13</v>
      </c>
      <c r="E168" s="20"/>
      <c r="F168" s="20">
        <v>9</v>
      </c>
      <c r="G168" s="20">
        <v>4</v>
      </c>
      <c r="H168" s="20"/>
    </row>
    <row r="169" s="1" customFormat="1" ht="24" customHeight="1" spans="1:8">
      <c r="A169" s="23">
        <v>82</v>
      </c>
      <c r="B169" s="27" t="s">
        <v>1196</v>
      </c>
      <c r="C169" s="21" t="s">
        <v>1114</v>
      </c>
      <c r="D169" s="20">
        <v>2</v>
      </c>
      <c r="E169" s="20"/>
      <c r="F169" s="20"/>
      <c r="G169" s="20"/>
      <c r="H169" s="20">
        <v>2</v>
      </c>
    </row>
    <row r="170" s="1" customFormat="1" ht="24" customHeight="1" spans="1:8">
      <c r="A170" s="25"/>
      <c r="B170" s="28"/>
      <c r="C170" s="21" t="s">
        <v>1115</v>
      </c>
      <c r="D170" s="20">
        <v>27</v>
      </c>
      <c r="E170" s="20"/>
      <c r="F170" s="20"/>
      <c r="G170" s="20"/>
      <c r="H170" s="20">
        <v>27</v>
      </c>
    </row>
    <row r="171" s="1" customFormat="1" ht="24" customHeight="1" spans="1:8">
      <c r="A171" s="23">
        <v>83</v>
      </c>
      <c r="B171" s="27" t="s">
        <v>1197</v>
      </c>
      <c r="C171" s="21" t="s">
        <v>1114</v>
      </c>
      <c r="D171" s="20"/>
      <c r="E171" s="20"/>
      <c r="F171" s="20"/>
      <c r="G171" s="20"/>
      <c r="H171" s="20"/>
    </row>
    <row r="172" s="1" customFormat="1" ht="24" customHeight="1" spans="1:8">
      <c r="A172" s="25"/>
      <c r="B172" s="28"/>
      <c r="C172" s="21" t="s">
        <v>1115</v>
      </c>
      <c r="D172" s="20"/>
      <c r="E172" s="20"/>
      <c r="F172" s="20"/>
      <c r="G172" s="20"/>
      <c r="H172" s="20"/>
    </row>
    <row r="173" s="1" customFormat="1" ht="24" customHeight="1" spans="1:8">
      <c r="A173" s="23">
        <v>84</v>
      </c>
      <c r="B173" s="27" t="s">
        <v>1198</v>
      </c>
      <c r="C173" s="21" t="s">
        <v>1114</v>
      </c>
      <c r="D173" s="20">
        <v>2</v>
      </c>
      <c r="E173" s="20"/>
      <c r="F173" s="20"/>
      <c r="G173" s="20">
        <v>2</v>
      </c>
      <c r="H173" s="20"/>
    </row>
    <row r="174" s="1" customFormat="1" ht="24" customHeight="1" spans="1:8">
      <c r="A174" s="25"/>
      <c r="B174" s="28"/>
      <c r="C174" s="21" t="s">
        <v>1115</v>
      </c>
      <c r="D174" s="20">
        <v>10</v>
      </c>
      <c r="E174" s="20"/>
      <c r="F174" s="20">
        <v>3</v>
      </c>
      <c r="G174" s="20">
        <v>7</v>
      </c>
      <c r="H174" s="20"/>
    </row>
    <row r="175" s="1" customFormat="1" ht="24" customHeight="1" spans="1:8">
      <c r="A175" s="23">
        <v>85</v>
      </c>
      <c r="B175" s="27" t="s">
        <v>1199</v>
      </c>
      <c r="C175" s="21" t="s">
        <v>1114</v>
      </c>
      <c r="D175" s="20">
        <v>4.7</v>
      </c>
      <c r="E175" s="20"/>
      <c r="F175" s="20">
        <v>1.2</v>
      </c>
      <c r="G175" s="20">
        <v>3.5</v>
      </c>
      <c r="H175" s="20"/>
    </row>
    <row r="176" s="1" customFormat="1" ht="24" customHeight="1" spans="1:8">
      <c r="A176" s="25"/>
      <c r="B176" s="28"/>
      <c r="C176" s="21" t="s">
        <v>1115</v>
      </c>
      <c r="D176" s="20">
        <v>5.2</v>
      </c>
      <c r="E176" s="20"/>
      <c r="F176" s="20"/>
      <c r="G176" s="20">
        <v>5.2</v>
      </c>
      <c r="H176" s="20"/>
    </row>
    <row r="177" s="1" customFormat="1" ht="24" customHeight="1" spans="1:8">
      <c r="A177" s="23">
        <v>86</v>
      </c>
      <c r="B177" s="27" t="s">
        <v>1200</v>
      </c>
      <c r="C177" s="21" t="s">
        <v>1114</v>
      </c>
      <c r="D177" s="20">
        <v>1.2</v>
      </c>
      <c r="E177" s="20"/>
      <c r="F177" s="20"/>
      <c r="G177" s="20">
        <v>1.2</v>
      </c>
      <c r="H177" s="20"/>
    </row>
    <row r="178" s="1" customFormat="1" ht="24" customHeight="1" spans="1:8">
      <c r="A178" s="25"/>
      <c r="B178" s="28"/>
      <c r="C178" s="21" t="s">
        <v>1115</v>
      </c>
      <c r="D178" s="20">
        <v>13</v>
      </c>
      <c r="E178" s="20"/>
      <c r="F178" s="20"/>
      <c r="G178" s="20">
        <v>12.5</v>
      </c>
      <c r="H178" s="20">
        <v>0.5</v>
      </c>
    </row>
    <row r="179" s="1" customFormat="1" ht="24" customHeight="1" spans="1:8">
      <c r="A179" s="23">
        <v>87</v>
      </c>
      <c r="B179" s="27" t="s">
        <v>1201</v>
      </c>
      <c r="C179" s="21" t="s">
        <v>1114</v>
      </c>
      <c r="D179" s="20"/>
      <c r="E179" s="20"/>
      <c r="F179" s="20"/>
      <c r="G179" s="20"/>
      <c r="H179" s="20"/>
    </row>
    <row r="180" s="1" customFormat="1" ht="24" customHeight="1" spans="1:8">
      <c r="A180" s="25"/>
      <c r="B180" s="28"/>
      <c r="C180" s="21" t="s">
        <v>1115</v>
      </c>
      <c r="D180" s="20"/>
      <c r="E180" s="20"/>
      <c r="F180" s="20"/>
      <c r="G180" s="20"/>
      <c r="H180" s="20"/>
    </row>
    <row r="181" s="1" customFormat="1" ht="24" customHeight="1" spans="1:8">
      <c r="A181" s="23">
        <v>88</v>
      </c>
      <c r="B181" s="27" t="s">
        <v>1202</v>
      </c>
      <c r="C181" s="21" t="s">
        <v>1114</v>
      </c>
      <c r="D181" s="20">
        <v>5.32</v>
      </c>
      <c r="E181" s="20"/>
      <c r="F181" s="20">
        <v>5.32</v>
      </c>
      <c r="G181" s="20"/>
      <c r="H181" s="20"/>
    </row>
    <row r="182" s="1" customFormat="1" ht="24" customHeight="1" spans="1:8">
      <c r="A182" s="25"/>
      <c r="B182" s="28"/>
      <c r="C182" s="21" t="s">
        <v>1115</v>
      </c>
      <c r="D182" s="20">
        <v>11</v>
      </c>
      <c r="E182" s="20"/>
      <c r="F182" s="20">
        <v>11</v>
      </c>
      <c r="G182" s="20"/>
      <c r="H182" s="20"/>
    </row>
    <row r="183" s="1" customFormat="1" ht="24" customHeight="1" spans="1:8">
      <c r="A183" s="23">
        <v>89</v>
      </c>
      <c r="B183" s="27" t="s">
        <v>1203</v>
      </c>
      <c r="C183" s="21" t="s">
        <v>1114</v>
      </c>
      <c r="D183" s="20"/>
      <c r="E183" s="20"/>
      <c r="F183" s="20"/>
      <c r="G183" s="20"/>
      <c r="H183" s="20"/>
    </row>
    <row r="184" s="1" customFormat="1" ht="24" customHeight="1" spans="1:8">
      <c r="A184" s="25"/>
      <c r="B184" s="28"/>
      <c r="C184" s="21" t="s">
        <v>1115</v>
      </c>
      <c r="D184" s="20"/>
      <c r="E184" s="20"/>
      <c r="F184" s="20"/>
      <c r="G184" s="20"/>
      <c r="H184" s="20"/>
    </row>
    <row r="185" s="1" customFormat="1" ht="24" customHeight="1" spans="1:8">
      <c r="A185" s="23">
        <v>90</v>
      </c>
      <c r="B185" s="27" t="s">
        <v>1204</v>
      </c>
      <c r="C185" s="21" t="s">
        <v>1114</v>
      </c>
      <c r="D185" s="20">
        <v>2.69</v>
      </c>
      <c r="E185" s="20">
        <v>2.69</v>
      </c>
      <c r="F185" s="20"/>
      <c r="G185" s="20"/>
      <c r="H185" s="20"/>
    </row>
    <row r="186" s="1" customFormat="1" ht="24" customHeight="1" spans="1:8">
      <c r="A186" s="25"/>
      <c r="B186" s="28"/>
      <c r="C186" s="21" t="s">
        <v>1115</v>
      </c>
      <c r="D186" s="20">
        <v>2</v>
      </c>
      <c r="E186" s="20">
        <v>2</v>
      </c>
      <c r="F186" s="20"/>
      <c r="G186" s="20"/>
      <c r="H186" s="20"/>
    </row>
    <row r="187" s="1" customFormat="1" ht="24" customHeight="1" spans="1:8">
      <c r="A187" s="23">
        <v>91</v>
      </c>
      <c r="B187" s="27" t="s">
        <v>1205</v>
      </c>
      <c r="C187" s="21" t="s">
        <v>1114</v>
      </c>
      <c r="D187" s="20">
        <v>1.208</v>
      </c>
      <c r="E187" s="20"/>
      <c r="F187" s="20"/>
      <c r="G187" s="20">
        <v>1.208</v>
      </c>
      <c r="H187" s="20"/>
    </row>
    <row r="188" s="1" customFormat="1" ht="24" customHeight="1" spans="1:8">
      <c r="A188" s="25"/>
      <c r="B188" s="28"/>
      <c r="C188" s="21" t="s">
        <v>1115</v>
      </c>
      <c r="D188" s="20">
        <v>0.4</v>
      </c>
      <c r="E188" s="20"/>
      <c r="F188" s="20"/>
      <c r="G188" s="20">
        <v>0.4</v>
      </c>
      <c r="H188" s="20"/>
    </row>
    <row r="189" s="1" customFormat="1" ht="24" customHeight="1" spans="1:8">
      <c r="A189" s="23">
        <v>92</v>
      </c>
      <c r="B189" s="27" t="s">
        <v>1206</v>
      </c>
      <c r="C189" s="21" t="s">
        <v>1114</v>
      </c>
      <c r="D189" s="20">
        <v>1</v>
      </c>
      <c r="E189" s="20">
        <v>1</v>
      </c>
      <c r="F189" s="20"/>
      <c r="G189" s="20"/>
      <c r="H189" s="20"/>
    </row>
    <row r="190" s="1" customFormat="1" ht="24" customHeight="1" spans="1:8">
      <c r="A190" s="25"/>
      <c r="B190" s="28"/>
      <c r="C190" s="21" t="s">
        <v>1115</v>
      </c>
      <c r="D190" s="20">
        <v>0.3</v>
      </c>
      <c r="E190" s="20">
        <v>0.3</v>
      </c>
      <c r="F190" s="20"/>
      <c r="G190" s="20"/>
      <c r="H190" s="20"/>
    </row>
    <row r="191" s="1" customFormat="1" ht="24" customHeight="1" spans="1:8">
      <c r="A191" s="23">
        <v>93</v>
      </c>
      <c r="B191" s="27" t="s">
        <v>1207</v>
      </c>
      <c r="C191" s="21" t="s">
        <v>1114</v>
      </c>
      <c r="D191" s="20">
        <v>6.4</v>
      </c>
      <c r="E191" s="20">
        <v>6.4</v>
      </c>
      <c r="F191" s="20"/>
      <c r="G191" s="20"/>
      <c r="H191" s="20"/>
    </row>
    <row r="192" s="1" customFormat="1" ht="24" customHeight="1" spans="1:8">
      <c r="A192" s="25"/>
      <c r="B192" s="28"/>
      <c r="C192" s="21" t="s">
        <v>1115</v>
      </c>
      <c r="D192" s="20">
        <v>12</v>
      </c>
      <c r="E192" s="20">
        <v>12</v>
      </c>
      <c r="F192" s="20"/>
      <c r="G192" s="20"/>
      <c r="H192" s="20"/>
    </row>
    <row r="193" s="1" customFormat="1" ht="24" customHeight="1" spans="1:8">
      <c r="A193" s="23">
        <v>94</v>
      </c>
      <c r="B193" s="27" t="s">
        <v>1208</v>
      </c>
      <c r="C193" s="21" t="s">
        <v>1114</v>
      </c>
      <c r="D193" s="20">
        <v>2</v>
      </c>
      <c r="E193" s="20">
        <v>2</v>
      </c>
      <c r="F193" s="20"/>
      <c r="G193" s="20"/>
      <c r="H193" s="20"/>
    </row>
    <row r="194" s="1" customFormat="1" ht="24" customHeight="1" spans="1:8">
      <c r="A194" s="25"/>
      <c r="B194" s="28"/>
      <c r="C194" s="21" t="s">
        <v>1115</v>
      </c>
      <c r="D194" s="20">
        <v>8</v>
      </c>
      <c r="E194" s="20">
        <v>8</v>
      </c>
      <c r="F194" s="20"/>
      <c r="G194" s="20"/>
      <c r="H194" s="20"/>
    </row>
    <row r="195" s="1" customFormat="1" ht="24" customHeight="1" spans="1:8">
      <c r="A195" s="23">
        <v>95</v>
      </c>
      <c r="B195" s="27" t="s">
        <v>1209</v>
      </c>
      <c r="C195" s="21" t="s">
        <v>1114</v>
      </c>
      <c r="D195" s="20">
        <v>0.2</v>
      </c>
      <c r="E195" s="20">
        <v>0.2</v>
      </c>
      <c r="F195" s="20"/>
      <c r="G195" s="20"/>
      <c r="H195" s="20"/>
    </row>
    <row r="196" s="1" customFormat="1" ht="24" customHeight="1" spans="1:8">
      <c r="A196" s="25"/>
      <c r="B196" s="28"/>
      <c r="C196" s="21" t="s">
        <v>1115</v>
      </c>
      <c r="D196" s="20">
        <v>1.9</v>
      </c>
      <c r="E196" s="20"/>
      <c r="F196" s="20">
        <v>0.9</v>
      </c>
      <c r="G196" s="20"/>
      <c r="H196" s="20">
        <v>1</v>
      </c>
    </row>
    <row r="197" s="1" customFormat="1" ht="24" customHeight="1" spans="1:8">
      <c r="A197" s="23">
        <v>96</v>
      </c>
      <c r="B197" s="27" t="s">
        <v>1210</v>
      </c>
      <c r="C197" s="21" t="s">
        <v>1114</v>
      </c>
      <c r="D197" s="20">
        <v>0.44</v>
      </c>
      <c r="E197" s="20">
        <v>0.44</v>
      </c>
      <c r="F197" s="20"/>
      <c r="G197" s="20"/>
      <c r="H197" s="20"/>
    </row>
    <row r="198" s="1" customFormat="1" ht="24" customHeight="1" spans="1:8">
      <c r="A198" s="25"/>
      <c r="B198" s="28"/>
      <c r="C198" s="21" t="s">
        <v>1115</v>
      </c>
      <c r="D198" s="20">
        <v>1.45</v>
      </c>
      <c r="E198" s="20">
        <v>1.45</v>
      </c>
      <c r="F198" s="20"/>
      <c r="G198" s="20"/>
      <c r="H198" s="20"/>
    </row>
    <row r="199" s="1" customFormat="1" ht="24" customHeight="1" spans="1:8">
      <c r="A199" s="23">
        <v>97</v>
      </c>
      <c r="B199" s="27" t="s">
        <v>1211</v>
      </c>
      <c r="C199" s="21" t="s">
        <v>1114</v>
      </c>
      <c r="D199" s="20">
        <v>0.25</v>
      </c>
      <c r="E199" s="20">
        <v>0.25</v>
      </c>
      <c r="F199" s="20"/>
      <c r="G199" s="20"/>
      <c r="H199" s="20"/>
    </row>
    <row r="200" s="1" customFormat="1" ht="24" customHeight="1" spans="1:8">
      <c r="A200" s="25"/>
      <c r="B200" s="28"/>
      <c r="C200" s="21" t="s">
        <v>1115</v>
      </c>
      <c r="D200" s="20">
        <v>4.3</v>
      </c>
      <c r="E200" s="20">
        <v>2.3</v>
      </c>
      <c r="F200" s="20">
        <v>2</v>
      </c>
      <c r="G200" s="20"/>
      <c r="H200" s="20"/>
    </row>
    <row r="201" s="1" customFormat="1" ht="24" customHeight="1" spans="1:8">
      <c r="A201" s="23">
        <v>98</v>
      </c>
      <c r="B201" s="27" t="s">
        <v>1212</v>
      </c>
      <c r="C201" s="21" t="s">
        <v>1114</v>
      </c>
      <c r="D201" s="20">
        <v>1.36</v>
      </c>
      <c r="E201" s="20">
        <v>1.36</v>
      </c>
      <c r="F201" s="20"/>
      <c r="G201" s="20"/>
      <c r="H201" s="20"/>
    </row>
    <row r="202" s="1" customFormat="1" ht="24" customHeight="1" spans="1:8">
      <c r="A202" s="25"/>
      <c r="B202" s="28"/>
      <c r="C202" s="21" t="s">
        <v>1115</v>
      </c>
      <c r="D202" s="20">
        <v>2.5</v>
      </c>
      <c r="E202" s="20">
        <v>2.5</v>
      </c>
      <c r="F202" s="20"/>
      <c r="G202" s="20"/>
      <c r="H202" s="20"/>
    </row>
    <row r="203" s="1" customFormat="1" ht="24" customHeight="1" spans="1:8">
      <c r="A203" s="23">
        <v>99</v>
      </c>
      <c r="B203" s="27" t="s">
        <v>1213</v>
      </c>
      <c r="C203" s="21" t="s">
        <v>1114</v>
      </c>
      <c r="D203" s="20">
        <v>2.5</v>
      </c>
      <c r="E203" s="20">
        <v>2.5</v>
      </c>
      <c r="F203" s="20"/>
      <c r="G203" s="20"/>
      <c r="H203" s="20"/>
    </row>
    <row r="204" s="1" customFormat="1" ht="24" customHeight="1" spans="1:8">
      <c r="A204" s="25"/>
      <c r="B204" s="28"/>
      <c r="C204" s="21" t="s">
        <v>1115</v>
      </c>
      <c r="D204" s="20">
        <v>1.5</v>
      </c>
      <c r="E204" s="20">
        <v>1.5</v>
      </c>
      <c r="F204" s="20"/>
      <c r="G204" s="20"/>
      <c r="H204" s="20"/>
    </row>
    <row r="205" s="1" customFormat="1" ht="24" customHeight="1" spans="1:8">
      <c r="A205" s="23">
        <v>100</v>
      </c>
      <c r="B205" s="27" t="s">
        <v>1214</v>
      </c>
      <c r="C205" s="21" t="s">
        <v>1114</v>
      </c>
      <c r="D205" s="20">
        <v>0.215</v>
      </c>
      <c r="E205" s="20">
        <v>0.215</v>
      </c>
      <c r="F205" s="20"/>
      <c r="G205" s="20"/>
      <c r="H205" s="20"/>
    </row>
    <row r="206" s="1" customFormat="1" ht="24" customHeight="1" spans="1:8">
      <c r="A206" s="25"/>
      <c r="B206" s="28"/>
      <c r="C206" s="21" t="s">
        <v>1115</v>
      </c>
      <c r="D206" s="20">
        <v>2</v>
      </c>
      <c r="E206" s="20">
        <v>2</v>
      </c>
      <c r="F206" s="20"/>
      <c r="G206" s="20"/>
      <c r="H206" s="20"/>
    </row>
    <row r="207" s="1" customFormat="1" ht="24" customHeight="1" spans="1:8">
      <c r="A207" s="23">
        <v>101</v>
      </c>
      <c r="B207" s="27" t="s">
        <v>1215</v>
      </c>
      <c r="C207" s="21" t="s">
        <v>1114</v>
      </c>
      <c r="D207" s="20">
        <v>0.3</v>
      </c>
      <c r="E207" s="20">
        <v>0.3</v>
      </c>
      <c r="F207" s="20"/>
      <c r="G207" s="20"/>
      <c r="H207" s="20"/>
    </row>
    <row r="208" s="1" customFormat="1" ht="24" customHeight="1" spans="1:8">
      <c r="A208" s="25"/>
      <c r="B208" s="28"/>
      <c r="C208" s="21" t="s">
        <v>1115</v>
      </c>
      <c r="D208" s="20">
        <v>1.3</v>
      </c>
      <c r="E208" s="20">
        <v>1.3</v>
      </c>
      <c r="F208" s="20"/>
      <c r="G208" s="20"/>
      <c r="H208" s="20"/>
    </row>
    <row r="209" s="1" customFormat="1" ht="24" customHeight="1" spans="1:8">
      <c r="A209" s="23">
        <v>102</v>
      </c>
      <c r="B209" s="27" t="s">
        <v>1216</v>
      </c>
      <c r="C209" s="21" t="s">
        <v>1114</v>
      </c>
      <c r="D209" s="20">
        <v>0.1</v>
      </c>
      <c r="E209" s="20">
        <v>0.1</v>
      </c>
      <c r="F209" s="20"/>
      <c r="G209" s="20"/>
      <c r="H209" s="20"/>
    </row>
    <row r="210" s="1" customFormat="1" ht="24" customHeight="1" spans="1:8">
      <c r="A210" s="25"/>
      <c r="B210" s="28"/>
      <c r="C210" s="21" t="s">
        <v>1115</v>
      </c>
      <c r="D210" s="20">
        <v>2.2</v>
      </c>
      <c r="E210" s="20">
        <v>2.2</v>
      </c>
      <c r="F210" s="20"/>
      <c r="G210" s="20"/>
      <c r="H210" s="20"/>
    </row>
    <row r="211" s="1" customFormat="1" ht="24" customHeight="1" spans="1:8">
      <c r="A211" s="23">
        <v>103</v>
      </c>
      <c r="B211" s="27" t="s">
        <v>1217</v>
      </c>
      <c r="C211" s="21" t="s">
        <v>1114</v>
      </c>
      <c r="D211" s="20">
        <v>0.4</v>
      </c>
      <c r="E211" s="20">
        <v>0.4</v>
      </c>
      <c r="F211" s="20"/>
      <c r="G211" s="20"/>
      <c r="H211" s="20"/>
    </row>
    <row r="212" s="1" customFormat="1" ht="24" customHeight="1" spans="1:8">
      <c r="A212" s="25"/>
      <c r="B212" s="28"/>
      <c r="C212" s="21" t="s">
        <v>1115</v>
      </c>
      <c r="D212" s="20">
        <v>1.7</v>
      </c>
      <c r="E212" s="20">
        <v>1.7</v>
      </c>
      <c r="F212" s="20"/>
      <c r="G212" s="20"/>
      <c r="H212" s="20"/>
    </row>
    <row r="213" s="1" customFormat="1" ht="24" customHeight="1" spans="1:8">
      <c r="A213" s="23">
        <v>104</v>
      </c>
      <c r="B213" s="27" t="s">
        <v>1218</v>
      </c>
      <c r="C213" s="21" t="s">
        <v>1114</v>
      </c>
      <c r="D213" s="20">
        <v>0.75</v>
      </c>
      <c r="E213" s="20">
        <v>0.75</v>
      </c>
      <c r="F213" s="20"/>
      <c r="G213" s="20"/>
      <c r="H213" s="20"/>
    </row>
    <row r="214" s="1" customFormat="1" ht="24" customHeight="1" spans="1:8">
      <c r="A214" s="25"/>
      <c r="B214" s="28"/>
      <c r="C214" s="21" t="s">
        <v>1115</v>
      </c>
      <c r="D214" s="20">
        <v>1</v>
      </c>
      <c r="E214" s="20">
        <v>1</v>
      </c>
      <c r="F214" s="20"/>
      <c r="G214" s="20"/>
      <c r="H214" s="20"/>
    </row>
    <row r="215" s="1" customFormat="1" ht="22" customHeight="1" spans="1:8">
      <c r="A215" s="23">
        <v>105</v>
      </c>
      <c r="B215" s="27" t="s">
        <v>1219</v>
      </c>
      <c r="C215" s="21" t="s">
        <v>1114</v>
      </c>
      <c r="D215" s="20"/>
      <c r="E215" s="20"/>
      <c r="F215" s="20"/>
      <c r="G215" s="20"/>
      <c r="H215" s="20"/>
    </row>
    <row r="216" s="1" customFormat="1" ht="22" customHeight="1" spans="1:8">
      <c r="A216" s="25"/>
      <c r="B216" s="28"/>
      <c r="C216" s="21" t="s">
        <v>1115</v>
      </c>
      <c r="D216" s="20">
        <v>1.12</v>
      </c>
      <c r="E216" s="20">
        <v>1.12</v>
      </c>
      <c r="F216" s="20"/>
      <c r="G216" s="20"/>
      <c r="H216" s="20"/>
    </row>
    <row r="217" s="1" customFormat="1" ht="22" customHeight="1" spans="1:8">
      <c r="A217" s="23">
        <v>106</v>
      </c>
      <c r="B217" s="27" t="s">
        <v>1220</v>
      </c>
      <c r="C217" s="21" t="s">
        <v>1114</v>
      </c>
      <c r="D217" s="20">
        <v>0.3</v>
      </c>
      <c r="E217" s="20">
        <v>0.3</v>
      </c>
      <c r="F217" s="20"/>
      <c r="G217" s="20"/>
      <c r="H217" s="20"/>
    </row>
    <row r="218" s="1" customFormat="1" ht="22" customHeight="1" spans="1:8">
      <c r="A218" s="25"/>
      <c r="B218" s="28"/>
      <c r="C218" s="21" t="s">
        <v>1115</v>
      </c>
      <c r="D218" s="20">
        <v>2.7</v>
      </c>
      <c r="E218" s="20">
        <v>2.7</v>
      </c>
      <c r="F218" s="20"/>
      <c r="G218" s="20"/>
      <c r="H218" s="20"/>
    </row>
    <row r="219" s="1" customFormat="1" ht="22" customHeight="1" spans="1:8">
      <c r="A219" s="23">
        <v>107</v>
      </c>
      <c r="B219" s="27" t="s">
        <v>1221</v>
      </c>
      <c r="C219" s="21" t="s">
        <v>1114</v>
      </c>
      <c r="D219" s="20">
        <v>1.91</v>
      </c>
      <c r="E219" s="20">
        <v>1.68</v>
      </c>
      <c r="F219" s="20">
        <v>0.23</v>
      </c>
      <c r="G219" s="20"/>
      <c r="H219" s="20"/>
    </row>
    <row r="220" s="1" customFormat="1" ht="22" customHeight="1" spans="1:8">
      <c r="A220" s="25"/>
      <c r="B220" s="28"/>
      <c r="C220" s="21" t="s">
        <v>1115</v>
      </c>
      <c r="D220" s="20">
        <v>2</v>
      </c>
      <c r="E220" s="20">
        <v>2</v>
      </c>
      <c r="F220" s="20"/>
      <c r="G220" s="20"/>
      <c r="H220" s="20"/>
    </row>
    <row r="221" s="1" customFormat="1" ht="22" customHeight="1" spans="1:8">
      <c r="A221" s="23">
        <v>108</v>
      </c>
      <c r="B221" s="27" t="s">
        <v>1222</v>
      </c>
      <c r="C221" s="21" t="s">
        <v>1114</v>
      </c>
      <c r="D221" s="20">
        <v>3.6</v>
      </c>
      <c r="E221" s="20">
        <v>3.6</v>
      </c>
      <c r="F221" s="20"/>
      <c r="G221" s="20"/>
      <c r="H221" s="20"/>
    </row>
    <row r="222" s="1" customFormat="1" ht="22" customHeight="1" spans="1:8">
      <c r="A222" s="25"/>
      <c r="B222" s="28"/>
      <c r="C222" s="21" t="s">
        <v>1115</v>
      </c>
      <c r="D222" s="20">
        <v>11</v>
      </c>
      <c r="E222" s="20">
        <v>11</v>
      </c>
      <c r="F222" s="20"/>
      <c r="G222" s="20"/>
      <c r="H222" s="20"/>
    </row>
    <row r="223" s="1" customFormat="1" ht="22" customHeight="1" spans="1:8">
      <c r="A223" s="23">
        <v>109</v>
      </c>
      <c r="B223" s="27" t="s">
        <v>1223</v>
      </c>
      <c r="C223" s="21" t="s">
        <v>1114</v>
      </c>
      <c r="D223" s="20">
        <v>1</v>
      </c>
      <c r="E223" s="20">
        <v>1</v>
      </c>
      <c r="F223" s="20"/>
      <c r="G223" s="20"/>
      <c r="H223" s="20"/>
    </row>
    <row r="224" s="1" customFormat="1" ht="22" customHeight="1" spans="1:8">
      <c r="A224" s="25"/>
      <c r="B224" s="28"/>
      <c r="C224" s="21" t="s">
        <v>1115</v>
      </c>
      <c r="D224" s="20">
        <v>6</v>
      </c>
      <c r="E224" s="20">
        <v>6</v>
      </c>
      <c r="F224" s="20"/>
      <c r="G224" s="20"/>
      <c r="H224" s="20"/>
    </row>
    <row r="225" s="1" customFormat="1" ht="22" customHeight="1" spans="1:8">
      <c r="A225" s="23">
        <v>110</v>
      </c>
      <c r="B225" s="27" t="s">
        <v>1224</v>
      </c>
      <c r="C225" s="21" t="s">
        <v>1114</v>
      </c>
      <c r="D225" s="20">
        <v>14.5</v>
      </c>
      <c r="E225" s="20">
        <v>14.5</v>
      </c>
      <c r="F225" s="20"/>
      <c r="G225" s="20"/>
      <c r="H225" s="20"/>
    </row>
    <row r="226" s="1" customFormat="1" ht="22" customHeight="1" spans="1:8">
      <c r="A226" s="25"/>
      <c r="B226" s="28"/>
      <c r="C226" s="21" t="s">
        <v>1115</v>
      </c>
      <c r="D226" s="20">
        <v>21</v>
      </c>
      <c r="E226" s="20">
        <v>21</v>
      </c>
      <c r="F226" s="20"/>
      <c r="G226" s="20"/>
      <c r="H226" s="20"/>
    </row>
    <row r="227" s="1" customFormat="1" ht="22" customHeight="1" spans="1:8">
      <c r="A227" s="23">
        <v>111</v>
      </c>
      <c r="B227" s="27" t="s">
        <v>1225</v>
      </c>
      <c r="C227" s="21" t="s">
        <v>1114</v>
      </c>
      <c r="D227" s="20"/>
      <c r="E227" s="20"/>
      <c r="F227" s="20"/>
      <c r="G227" s="20"/>
      <c r="H227" s="20"/>
    </row>
    <row r="228" s="1" customFormat="1" ht="22" customHeight="1" spans="1:8">
      <c r="A228" s="25"/>
      <c r="B228" s="28"/>
      <c r="C228" s="21" t="s">
        <v>1115</v>
      </c>
      <c r="D228" s="20">
        <v>1.3</v>
      </c>
      <c r="E228" s="20">
        <v>1.3</v>
      </c>
      <c r="F228" s="20"/>
      <c r="G228" s="20"/>
      <c r="H228" s="20"/>
    </row>
    <row r="229" s="1" customFormat="1" ht="22" customHeight="1" spans="1:8">
      <c r="A229" s="23">
        <v>112</v>
      </c>
      <c r="B229" s="27" t="s">
        <v>1226</v>
      </c>
      <c r="C229" s="21" t="s">
        <v>1114</v>
      </c>
      <c r="D229" s="20">
        <v>0.86</v>
      </c>
      <c r="E229" s="20">
        <v>0.86</v>
      </c>
      <c r="F229" s="20"/>
      <c r="G229" s="20"/>
      <c r="H229" s="20"/>
    </row>
    <row r="230" s="1" customFormat="1" ht="22" customHeight="1" spans="1:8">
      <c r="A230" s="25"/>
      <c r="B230" s="28"/>
      <c r="C230" s="21" t="s">
        <v>1115</v>
      </c>
      <c r="D230" s="20">
        <v>1.5</v>
      </c>
      <c r="E230" s="20">
        <v>1.5</v>
      </c>
      <c r="F230" s="20"/>
      <c r="G230" s="20"/>
      <c r="H230" s="20"/>
    </row>
    <row r="231" s="1" customFormat="1" ht="22" customHeight="1" spans="1:8">
      <c r="A231" s="23">
        <v>113</v>
      </c>
      <c r="B231" s="27" t="s">
        <v>1227</v>
      </c>
      <c r="C231" s="21" t="s">
        <v>1114</v>
      </c>
      <c r="D231" s="20">
        <v>0.3</v>
      </c>
      <c r="E231" s="20">
        <v>0.3</v>
      </c>
      <c r="F231" s="20"/>
      <c r="G231" s="20"/>
      <c r="H231" s="20"/>
    </row>
    <row r="232" s="1" customFormat="1" ht="22" customHeight="1" spans="1:8">
      <c r="A232" s="25"/>
      <c r="B232" s="28"/>
      <c r="C232" s="21" t="s">
        <v>1115</v>
      </c>
      <c r="D232" s="20">
        <v>11.8</v>
      </c>
      <c r="E232" s="20">
        <v>4.8</v>
      </c>
      <c r="F232" s="20">
        <v>7</v>
      </c>
      <c r="G232" s="20"/>
      <c r="H232" s="20"/>
    </row>
    <row r="233" s="1" customFormat="1" spans="1:8">
      <c r="B233" s="2"/>
    </row>
    <row r="234" s="1" customFormat="1" spans="1:8">
      <c r="B234" s="2"/>
    </row>
  </sheetData>
  <mergeCells count="232">
    <mergeCell ref="A2:H2"/>
    <mergeCell ref="G3:H3"/>
    <mergeCell ref="D4:H4"/>
    <mergeCell ref="A4:A5"/>
    <mergeCell ref="A7:A8"/>
    <mergeCell ref="A9:A10"/>
    <mergeCell ref="A11:A12"/>
    <mergeCell ref="A13:A14"/>
    <mergeCell ref="A15:A16"/>
    <mergeCell ref="A17:A18"/>
    <mergeCell ref="A19:A20"/>
    <mergeCell ref="A21:A22"/>
    <mergeCell ref="A23:A24"/>
    <mergeCell ref="A25:A26"/>
    <mergeCell ref="A27:A28"/>
    <mergeCell ref="A29:A30"/>
    <mergeCell ref="A31:A32"/>
    <mergeCell ref="A33:A34"/>
    <mergeCell ref="A35:A36"/>
    <mergeCell ref="A37:A38"/>
    <mergeCell ref="A39:A40"/>
    <mergeCell ref="A41:A42"/>
    <mergeCell ref="A43:A44"/>
    <mergeCell ref="A45:A46"/>
    <mergeCell ref="A47:A48"/>
    <mergeCell ref="A49:A50"/>
    <mergeCell ref="A51:A52"/>
    <mergeCell ref="A53:A54"/>
    <mergeCell ref="A55:A56"/>
    <mergeCell ref="A57:A58"/>
    <mergeCell ref="A59:A60"/>
    <mergeCell ref="A61:A62"/>
    <mergeCell ref="A63:A64"/>
    <mergeCell ref="A65:A66"/>
    <mergeCell ref="A67:A68"/>
    <mergeCell ref="A69:A70"/>
    <mergeCell ref="A71:A72"/>
    <mergeCell ref="A73:A74"/>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19:A120"/>
    <mergeCell ref="A121:A122"/>
    <mergeCell ref="A123:A124"/>
    <mergeCell ref="A125:A126"/>
    <mergeCell ref="A127:A128"/>
    <mergeCell ref="A129:A130"/>
    <mergeCell ref="A131:A132"/>
    <mergeCell ref="A133:A134"/>
    <mergeCell ref="A135:A136"/>
    <mergeCell ref="A137:A138"/>
    <mergeCell ref="A139:A140"/>
    <mergeCell ref="A141:A142"/>
    <mergeCell ref="A143:A144"/>
    <mergeCell ref="A145:A146"/>
    <mergeCell ref="A147:A148"/>
    <mergeCell ref="A149:A150"/>
    <mergeCell ref="A151:A152"/>
    <mergeCell ref="A153:A154"/>
    <mergeCell ref="A155:A156"/>
    <mergeCell ref="A157:A158"/>
    <mergeCell ref="A159:A160"/>
    <mergeCell ref="A161:A162"/>
    <mergeCell ref="A163:A164"/>
    <mergeCell ref="A165:A166"/>
    <mergeCell ref="A167:A168"/>
    <mergeCell ref="A169:A170"/>
    <mergeCell ref="A171:A172"/>
    <mergeCell ref="A173:A174"/>
    <mergeCell ref="A175:A176"/>
    <mergeCell ref="A177:A178"/>
    <mergeCell ref="A179:A180"/>
    <mergeCell ref="A181:A182"/>
    <mergeCell ref="A183:A184"/>
    <mergeCell ref="A185:A186"/>
    <mergeCell ref="A187:A188"/>
    <mergeCell ref="A189:A190"/>
    <mergeCell ref="A191:A192"/>
    <mergeCell ref="A193:A194"/>
    <mergeCell ref="A195:A196"/>
    <mergeCell ref="A197:A198"/>
    <mergeCell ref="A199:A200"/>
    <mergeCell ref="A201:A202"/>
    <mergeCell ref="A203:A204"/>
    <mergeCell ref="A205:A206"/>
    <mergeCell ref="A207:A208"/>
    <mergeCell ref="A209:A210"/>
    <mergeCell ref="A211:A212"/>
    <mergeCell ref="A213:A214"/>
    <mergeCell ref="A215:A216"/>
    <mergeCell ref="A217:A218"/>
    <mergeCell ref="A219:A220"/>
    <mergeCell ref="A221:A222"/>
    <mergeCell ref="A223:A224"/>
    <mergeCell ref="A225:A226"/>
    <mergeCell ref="A227:A228"/>
    <mergeCell ref="A229:A230"/>
    <mergeCell ref="A231:A232"/>
    <mergeCell ref="B4:B5"/>
    <mergeCell ref="B7:B8"/>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B75:B76"/>
    <mergeCell ref="B77:B78"/>
    <mergeCell ref="B79:B80"/>
    <mergeCell ref="B81:B82"/>
    <mergeCell ref="B83:B84"/>
    <mergeCell ref="B85:B86"/>
    <mergeCell ref="B87:B88"/>
    <mergeCell ref="B89:B90"/>
    <mergeCell ref="B91:B92"/>
    <mergeCell ref="B93:B94"/>
    <mergeCell ref="B95:B96"/>
    <mergeCell ref="B97:B98"/>
    <mergeCell ref="B99:B100"/>
    <mergeCell ref="B101:B102"/>
    <mergeCell ref="B103:B104"/>
    <mergeCell ref="B105:B106"/>
    <mergeCell ref="B107:B108"/>
    <mergeCell ref="B109:B110"/>
    <mergeCell ref="B111:B112"/>
    <mergeCell ref="B113:B114"/>
    <mergeCell ref="B115:B116"/>
    <mergeCell ref="B117:B118"/>
    <mergeCell ref="B119:B120"/>
    <mergeCell ref="B121:B122"/>
    <mergeCell ref="B123:B124"/>
    <mergeCell ref="B125:B126"/>
    <mergeCell ref="B127:B128"/>
    <mergeCell ref="B129:B130"/>
    <mergeCell ref="B131:B132"/>
    <mergeCell ref="B133:B134"/>
    <mergeCell ref="B135:B136"/>
    <mergeCell ref="B137:B138"/>
    <mergeCell ref="B139:B140"/>
    <mergeCell ref="B141:B142"/>
    <mergeCell ref="B143:B144"/>
    <mergeCell ref="B145:B146"/>
    <mergeCell ref="B147:B148"/>
    <mergeCell ref="B149:B150"/>
    <mergeCell ref="B151:B152"/>
    <mergeCell ref="B153:B154"/>
    <mergeCell ref="B155:B156"/>
    <mergeCell ref="B157:B158"/>
    <mergeCell ref="B159:B160"/>
    <mergeCell ref="B161:B162"/>
    <mergeCell ref="B163:B164"/>
    <mergeCell ref="B165:B166"/>
    <mergeCell ref="B167:B168"/>
    <mergeCell ref="B169:B170"/>
    <mergeCell ref="B171:B172"/>
    <mergeCell ref="B173:B174"/>
    <mergeCell ref="B175:B176"/>
    <mergeCell ref="B177:B178"/>
    <mergeCell ref="B179:B180"/>
    <mergeCell ref="B181:B182"/>
    <mergeCell ref="B183:B184"/>
    <mergeCell ref="B185:B186"/>
    <mergeCell ref="B187:B188"/>
    <mergeCell ref="B189:B190"/>
    <mergeCell ref="B191:B192"/>
    <mergeCell ref="B193:B194"/>
    <mergeCell ref="B195:B196"/>
    <mergeCell ref="B197:B198"/>
    <mergeCell ref="B199:B200"/>
    <mergeCell ref="B201:B202"/>
    <mergeCell ref="B203:B204"/>
    <mergeCell ref="B205:B206"/>
    <mergeCell ref="B207:B208"/>
    <mergeCell ref="B209:B210"/>
    <mergeCell ref="B211:B212"/>
    <mergeCell ref="B213:B214"/>
    <mergeCell ref="B215:B216"/>
    <mergeCell ref="B217:B218"/>
    <mergeCell ref="B219:B220"/>
    <mergeCell ref="B221:B222"/>
    <mergeCell ref="B223:B224"/>
    <mergeCell ref="B225:B226"/>
    <mergeCell ref="B227:B228"/>
    <mergeCell ref="B229:B230"/>
    <mergeCell ref="B231:B232"/>
    <mergeCell ref="C4:C5"/>
  </mergeCells>
  <printOptions horizontalCentered="1"/>
  <pageMargins left="0.751388888888889" right="0.751388888888889" top="0.629861111111111" bottom="0.66875" header="0.590277777777778" footer="0.432638888888889"/>
  <pageSetup paperSize="9" firstPageNumber="48" orientation="landscape" useFirstPageNumber="1" horizontalDpi="600"/>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showZeros="0" workbookViewId="0">
      <selection activeCell="J18" sqref="J18"/>
    </sheetView>
  </sheetViews>
  <sheetFormatPr defaultColWidth="12.125" defaultRowHeight="15.6" customHeight="1" outlineLevelCol="3"/>
  <cols>
    <col min="1" max="1" width="32.9" style="196" customWidth="1"/>
    <col min="2" max="4" width="32.625" style="298" customWidth="1"/>
    <col min="5" max="255" width="12.125" style="196"/>
    <col min="256" max="256" width="34.25" style="196" customWidth="1"/>
    <col min="257" max="257" width="23" style="196" customWidth="1"/>
    <col min="258" max="258" width="32.875" style="196" customWidth="1"/>
    <col min="259" max="259" width="23" style="196" customWidth="1"/>
    <col min="260" max="511" width="12.125" style="196"/>
    <col min="512" max="512" width="34.25" style="196" customWidth="1"/>
    <col min="513" max="513" width="23" style="196" customWidth="1"/>
    <col min="514" max="514" width="32.875" style="196" customWidth="1"/>
    <col min="515" max="515" width="23" style="196" customWidth="1"/>
    <col min="516" max="767" width="12.125" style="196"/>
    <col min="768" max="768" width="34.25" style="196" customWidth="1"/>
    <col min="769" max="769" width="23" style="196" customWidth="1"/>
    <col min="770" max="770" width="32.875" style="196" customWidth="1"/>
    <col min="771" max="771" width="23" style="196" customWidth="1"/>
    <col min="772" max="1023" width="12.125" style="196"/>
    <col min="1024" max="1024" width="34.25" style="196" customWidth="1"/>
    <col min="1025" max="1025" width="23" style="196" customWidth="1"/>
    <col min="1026" max="1026" width="32.875" style="196" customWidth="1"/>
    <col min="1027" max="1027" width="23" style="196" customWidth="1"/>
    <col min="1028" max="1279" width="12.125" style="196"/>
    <col min="1280" max="1280" width="34.25" style="196" customWidth="1"/>
    <col min="1281" max="1281" width="23" style="196" customWidth="1"/>
    <col min="1282" max="1282" width="32.875" style="196" customWidth="1"/>
    <col min="1283" max="1283" width="23" style="196" customWidth="1"/>
    <col min="1284" max="1535" width="12.125" style="196"/>
    <col min="1536" max="1536" width="34.25" style="196" customWidth="1"/>
    <col min="1537" max="1537" width="23" style="196" customWidth="1"/>
    <col min="1538" max="1538" width="32.875" style="196" customWidth="1"/>
    <col min="1539" max="1539" width="23" style="196" customWidth="1"/>
    <col min="1540" max="1791" width="12.125" style="196"/>
    <col min="1792" max="1792" width="34.25" style="196" customWidth="1"/>
    <col min="1793" max="1793" width="23" style="196" customWidth="1"/>
    <col min="1794" max="1794" width="32.875" style="196" customWidth="1"/>
    <col min="1795" max="1795" width="23" style="196" customWidth="1"/>
    <col min="1796" max="2047" width="12.125" style="196"/>
    <col min="2048" max="2048" width="34.25" style="196" customWidth="1"/>
    <col min="2049" max="2049" width="23" style="196" customWidth="1"/>
    <col min="2050" max="2050" width="32.875" style="196" customWidth="1"/>
    <col min="2051" max="2051" width="23" style="196" customWidth="1"/>
    <col min="2052" max="2303" width="12.125" style="196"/>
    <col min="2304" max="2304" width="34.25" style="196" customWidth="1"/>
    <col min="2305" max="2305" width="23" style="196" customWidth="1"/>
    <col min="2306" max="2306" width="32.875" style="196" customWidth="1"/>
    <col min="2307" max="2307" width="23" style="196" customWidth="1"/>
    <col min="2308" max="2559" width="12.125" style="196"/>
    <col min="2560" max="2560" width="34.25" style="196" customWidth="1"/>
    <col min="2561" max="2561" width="23" style="196" customWidth="1"/>
    <col min="2562" max="2562" width="32.875" style="196" customWidth="1"/>
    <col min="2563" max="2563" width="23" style="196" customWidth="1"/>
    <col min="2564" max="2815" width="12.125" style="196"/>
    <col min="2816" max="2816" width="34.25" style="196" customWidth="1"/>
    <col min="2817" max="2817" width="23" style="196" customWidth="1"/>
    <col min="2818" max="2818" width="32.875" style="196" customWidth="1"/>
    <col min="2819" max="2819" width="23" style="196" customWidth="1"/>
    <col min="2820" max="3071" width="12.125" style="196"/>
    <col min="3072" max="3072" width="34.25" style="196" customWidth="1"/>
    <col min="3073" max="3073" width="23" style="196" customWidth="1"/>
    <col min="3074" max="3074" width="32.875" style="196" customWidth="1"/>
    <col min="3075" max="3075" width="23" style="196" customWidth="1"/>
    <col min="3076" max="3327" width="12.125" style="196"/>
    <col min="3328" max="3328" width="34.25" style="196" customWidth="1"/>
    <col min="3329" max="3329" width="23" style="196" customWidth="1"/>
    <col min="3330" max="3330" width="32.875" style="196" customWidth="1"/>
    <col min="3331" max="3331" width="23" style="196" customWidth="1"/>
    <col min="3332" max="3583" width="12.125" style="196"/>
    <col min="3584" max="3584" width="34.25" style="196" customWidth="1"/>
    <col min="3585" max="3585" width="23" style="196" customWidth="1"/>
    <col min="3586" max="3586" width="32.875" style="196" customWidth="1"/>
    <col min="3587" max="3587" width="23" style="196" customWidth="1"/>
    <col min="3588" max="3839" width="12.125" style="196"/>
    <col min="3840" max="3840" width="34.25" style="196" customWidth="1"/>
    <col min="3841" max="3841" width="23" style="196" customWidth="1"/>
    <col min="3842" max="3842" width="32.875" style="196" customWidth="1"/>
    <col min="3843" max="3843" width="23" style="196" customWidth="1"/>
    <col min="3844" max="4095" width="12.125" style="196"/>
    <col min="4096" max="4096" width="34.25" style="196" customWidth="1"/>
    <col min="4097" max="4097" width="23" style="196" customWidth="1"/>
    <col min="4098" max="4098" width="32.875" style="196" customWidth="1"/>
    <col min="4099" max="4099" width="23" style="196" customWidth="1"/>
    <col min="4100" max="4351" width="12.125" style="196"/>
    <col min="4352" max="4352" width="34.25" style="196" customWidth="1"/>
    <col min="4353" max="4353" width="23" style="196" customWidth="1"/>
    <col min="4354" max="4354" width="32.875" style="196" customWidth="1"/>
    <col min="4355" max="4355" width="23" style="196" customWidth="1"/>
    <col min="4356" max="4607" width="12.125" style="196"/>
    <col min="4608" max="4608" width="34.25" style="196" customWidth="1"/>
    <col min="4609" max="4609" width="23" style="196" customWidth="1"/>
    <col min="4610" max="4610" width="32.875" style="196" customWidth="1"/>
    <col min="4611" max="4611" width="23" style="196" customWidth="1"/>
    <col min="4612" max="4863" width="12.125" style="196"/>
    <col min="4864" max="4864" width="34.25" style="196" customWidth="1"/>
    <col min="4865" max="4865" width="23" style="196" customWidth="1"/>
    <col min="4866" max="4866" width="32.875" style="196" customWidth="1"/>
    <col min="4867" max="4867" width="23" style="196" customWidth="1"/>
    <col min="4868" max="5119" width="12.125" style="196"/>
    <col min="5120" max="5120" width="34.25" style="196" customWidth="1"/>
    <col min="5121" max="5121" width="23" style="196" customWidth="1"/>
    <col min="5122" max="5122" width="32.875" style="196" customWidth="1"/>
    <col min="5123" max="5123" width="23" style="196" customWidth="1"/>
    <col min="5124" max="5375" width="12.125" style="196"/>
    <col min="5376" max="5376" width="34.25" style="196" customWidth="1"/>
    <col min="5377" max="5377" width="23" style="196" customWidth="1"/>
    <col min="5378" max="5378" width="32.875" style="196" customWidth="1"/>
    <col min="5379" max="5379" width="23" style="196" customWidth="1"/>
    <col min="5380" max="5631" width="12.125" style="196"/>
    <col min="5632" max="5632" width="34.25" style="196" customWidth="1"/>
    <col min="5633" max="5633" width="23" style="196" customWidth="1"/>
    <col min="5634" max="5634" width="32.875" style="196" customWidth="1"/>
    <col min="5635" max="5635" width="23" style="196" customWidth="1"/>
    <col min="5636" max="5887" width="12.125" style="196"/>
    <col min="5888" max="5888" width="34.25" style="196" customWidth="1"/>
    <col min="5889" max="5889" width="23" style="196" customWidth="1"/>
    <col min="5890" max="5890" width="32.875" style="196" customWidth="1"/>
    <col min="5891" max="5891" width="23" style="196" customWidth="1"/>
    <col min="5892" max="6143" width="12.125" style="196"/>
    <col min="6144" max="6144" width="34.25" style="196" customWidth="1"/>
    <col min="6145" max="6145" width="23" style="196" customWidth="1"/>
    <col min="6146" max="6146" width="32.875" style="196" customWidth="1"/>
    <col min="6147" max="6147" width="23" style="196" customWidth="1"/>
    <col min="6148" max="6399" width="12.125" style="196"/>
    <col min="6400" max="6400" width="34.25" style="196" customWidth="1"/>
    <col min="6401" max="6401" width="23" style="196" customWidth="1"/>
    <col min="6402" max="6402" width="32.875" style="196" customWidth="1"/>
    <col min="6403" max="6403" width="23" style="196" customWidth="1"/>
    <col min="6404" max="6655" width="12.125" style="196"/>
    <col min="6656" max="6656" width="34.25" style="196" customWidth="1"/>
    <col min="6657" max="6657" width="23" style="196" customWidth="1"/>
    <col min="6658" max="6658" width="32.875" style="196" customWidth="1"/>
    <col min="6659" max="6659" width="23" style="196" customWidth="1"/>
    <col min="6660" max="6911" width="12.125" style="196"/>
    <col min="6912" max="6912" width="34.25" style="196" customWidth="1"/>
    <col min="6913" max="6913" width="23" style="196" customWidth="1"/>
    <col min="6914" max="6914" width="32.875" style="196" customWidth="1"/>
    <col min="6915" max="6915" width="23" style="196" customWidth="1"/>
    <col min="6916" max="7167" width="12.125" style="196"/>
    <col min="7168" max="7168" width="34.25" style="196" customWidth="1"/>
    <col min="7169" max="7169" width="23" style="196" customWidth="1"/>
    <col min="7170" max="7170" width="32.875" style="196" customWidth="1"/>
    <col min="7171" max="7171" width="23" style="196" customWidth="1"/>
    <col min="7172" max="7423" width="12.125" style="196"/>
    <col min="7424" max="7424" width="34.25" style="196" customWidth="1"/>
    <col min="7425" max="7425" width="23" style="196" customWidth="1"/>
    <col min="7426" max="7426" width="32.875" style="196" customWidth="1"/>
    <col min="7427" max="7427" width="23" style="196" customWidth="1"/>
    <col min="7428" max="7679" width="12.125" style="196"/>
    <col min="7680" max="7680" width="34.25" style="196" customWidth="1"/>
    <col min="7681" max="7681" width="23" style="196" customWidth="1"/>
    <col min="7682" max="7682" width="32.875" style="196" customWidth="1"/>
    <col min="7683" max="7683" width="23" style="196" customWidth="1"/>
    <col min="7684" max="7935" width="12.125" style="196"/>
    <col min="7936" max="7936" width="34.25" style="196" customWidth="1"/>
    <col min="7937" max="7937" width="23" style="196" customWidth="1"/>
    <col min="7938" max="7938" width="32.875" style="196" customWidth="1"/>
    <col min="7939" max="7939" width="23" style="196" customWidth="1"/>
    <col min="7940" max="8191" width="12.125" style="196"/>
    <col min="8192" max="8192" width="34.25" style="196" customWidth="1"/>
    <col min="8193" max="8193" width="23" style="196" customWidth="1"/>
    <col min="8194" max="8194" width="32.875" style="196" customWidth="1"/>
    <col min="8195" max="8195" width="23" style="196" customWidth="1"/>
    <col min="8196" max="8447" width="12.125" style="196"/>
    <col min="8448" max="8448" width="34.25" style="196" customWidth="1"/>
    <col min="8449" max="8449" width="23" style="196" customWidth="1"/>
    <col min="8450" max="8450" width="32.875" style="196" customWidth="1"/>
    <col min="8451" max="8451" width="23" style="196" customWidth="1"/>
    <col min="8452" max="8703" width="12.125" style="196"/>
    <col min="8704" max="8704" width="34.25" style="196" customWidth="1"/>
    <col min="8705" max="8705" width="23" style="196" customWidth="1"/>
    <col min="8706" max="8706" width="32.875" style="196" customWidth="1"/>
    <col min="8707" max="8707" width="23" style="196" customWidth="1"/>
    <col min="8708" max="8959" width="12.125" style="196"/>
    <col min="8960" max="8960" width="34.25" style="196" customWidth="1"/>
    <col min="8961" max="8961" width="23" style="196" customWidth="1"/>
    <col min="8962" max="8962" width="32.875" style="196" customWidth="1"/>
    <col min="8963" max="8963" width="23" style="196" customWidth="1"/>
    <col min="8964" max="9215" width="12.125" style="196"/>
    <col min="9216" max="9216" width="34.25" style="196" customWidth="1"/>
    <col min="9217" max="9217" width="23" style="196" customWidth="1"/>
    <col min="9218" max="9218" width="32.875" style="196" customWidth="1"/>
    <col min="9219" max="9219" width="23" style="196" customWidth="1"/>
    <col min="9220" max="9471" width="12.125" style="196"/>
    <col min="9472" max="9472" width="34.25" style="196" customWidth="1"/>
    <col min="9473" max="9473" width="23" style="196" customWidth="1"/>
    <col min="9474" max="9474" width="32.875" style="196" customWidth="1"/>
    <col min="9475" max="9475" width="23" style="196" customWidth="1"/>
    <col min="9476" max="9727" width="12.125" style="196"/>
    <col min="9728" max="9728" width="34.25" style="196" customWidth="1"/>
    <col min="9729" max="9729" width="23" style="196" customWidth="1"/>
    <col min="9730" max="9730" width="32.875" style="196" customWidth="1"/>
    <col min="9731" max="9731" width="23" style="196" customWidth="1"/>
    <col min="9732" max="9983" width="12.125" style="196"/>
    <col min="9984" max="9984" width="34.25" style="196" customWidth="1"/>
    <col min="9985" max="9985" width="23" style="196" customWidth="1"/>
    <col min="9986" max="9986" width="32.875" style="196" customWidth="1"/>
    <col min="9987" max="9987" width="23" style="196" customWidth="1"/>
    <col min="9988" max="10239" width="12.125" style="196"/>
    <col min="10240" max="10240" width="34.25" style="196" customWidth="1"/>
    <col min="10241" max="10241" width="23" style="196" customWidth="1"/>
    <col min="10242" max="10242" width="32.875" style="196" customWidth="1"/>
    <col min="10243" max="10243" width="23" style="196" customWidth="1"/>
    <col min="10244" max="10495" width="12.125" style="196"/>
    <col min="10496" max="10496" width="34.25" style="196" customWidth="1"/>
    <col min="10497" max="10497" width="23" style="196" customWidth="1"/>
    <col min="10498" max="10498" width="32.875" style="196" customWidth="1"/>
    <col min="10499" max="10499" width="23" style="196" customWidth="1"/>
    <col min="10500" max="10751" width="12.125" style="196"/>
    <col min="10752" max="10752" width="34.25" style="196" customWidth="1"/>
    <col min="10753" max="10753" width="23" style="196" customWidth="1"/>
    <col min="10754" max="10754" width="32.875" style="196" customWidth="1"/>
    <col min="10755" max="10755" width="23" style="196" customWidth="1"/>
    <col min="10756" max="11007" width="12.125" style="196"/>
    <col min="11008" max="11008" width="34.25" style="196" customWidth="1"/>
    <col min="11009" max="11009" width="23" style="196" customWidth="1"/>
    <col min="11010" max="11010" width="32.875" style="196" customWidth="1"/>
    <col min="11011" max="11011" width="23" style="196" customWidth="1"/>
    <col min="11012" max="11263" width="12.125" style="196"/>
    <col min="11264" max="11264" width="34.25" style="196" customWidth="1"/>
    <col min="11265" max="11265" width="23" style="196" customWidth="1"/>
    <col min="11266" max="11266" width="32.875" style="196" customWidth="1"/>
    <col min="11267" max="11267" width="23" style="196" customWidth="1"/>
    <col min="11268" max="11519" width="12.125" style="196"/>
    <col min="11520" max="11520" width="34.25" style="196" customWidth="1"/>
    <col min="11521" max="11521" width="23" style="196" customWidth="1"/>
    <col min="11522" max="11522" width="32.875" style="196" customWidth="1"/>
    <col min="11523" max="11523" width="23" style="196" customWidth="1"/>
    <col min="11524" max="11775" width="12.125" style="196"/>
    <col min="11776" max="11776" width="34.25" style="196" customWidth="1"/>
    <col min="11777" max="11777" width="23" style="196" customWidth="1"/>
    <col min="11778" max="11778" width="32.875" style="196" customWidth="1"/>
    <col min="11779" max="11779" width="23" style="196" customWidth="1"/>
    <col min="11780" max="12031" width="12.125" style="196"/>
    <col min="12032" max="12032" width="34.25" style="196" customWidth="1"/>
    <col min="12033" max="12033" width="23" style="196" customWidth="1"/>
    <col min="12034" max="12034" width="32.875" style="196" customWidth="1"/>
    <col min="12035" max="12035" width="23" style="196" customWidth="1"/>
    <col min="12036" max="12287" width="12.125" style="196"/>
    <col min="12288" max="12288" width="34.25" style="196" customWidth="1"/>
    <col min="12289" max="12289" width="23" style="196" customWidth="1"/>
    <col min="12290" max="12290" width="32.875" style="196" customWidth="1"/>
    <col min="12291" max="12291" width="23" style="196" customWidth="1"/>
    <col min="12292" max="12543" width="12.125" style="196"/>
    <col min="12544" max="12544" width="34.25" style="196" customWidth="1"/>
    <col min="12545" max="12545" width="23" style="196" customWidth="1"/>
    <col min="12546" max="12546" width="32.875" style="196" customWidth="1"/>
    <col min="12547" max="12547" width="23" style="196" customWidth="1"/>
    <col min="12548" max="12799" width="12.125" style="196"/>
    <col min="12800" max="12800" width="34.25" style="196" customWidth="1"/>
    <col min="12801" max="12801" width="23" style="196" customWidth="1"/>
    <col min="12802" max="12802" width="32.875" style="196" customWidth="1"/>
    <col min="12803" max="12803" width="23" style="196" customWidth="1"/>
    <col min="12804" max="13055" width="12.125" style="196"/>
    <col min="13056" max="13056" width="34.25" style="196" customWidth="1"/>
    <col min="13057" max="13057" width="23" style="196" customWidth="1"/>
    <col min="13058" max="13058" width="32.875" style="196" customWidth="1"/>
    <col min="13059" max="13059" width="23" style="196" customWidth="1"/>
    <col min="13060" max="13311" width="12.125" style="196"/>
    <col min="13312" max="13312" width="34.25" style="196" customWidth="1"/>
    <col min="13313" max="13313" width="23" style="196" customWidth="1"/>
    <col min="13314" max="13314" width="32.875" style="196" customWidth="1"/>
    <col min="13315" max="13315" width="23" style="196" customWidth="1"/>
    <col min="13316" max="13567" width="12.125" style="196"/>
    <col min="13568" max="13568" width="34.25" style="196" customWidth="1"/>
    <col min="13569" max="13569" width="23" style="196" customWidth="1"/>
    <col min="13570" max="13570" width="32.875" style="196" customWidth="1"/>
    <col min="13571" max="13571" width="23" style="196" customWidth="1"/>
    <col min="13572" max="13823" width="12.125" style="196"/>
    <col min="13824" max="13824" width="34.25" style="196" customWidth="1"/>
    <col min="13825" max="13825" width="23" style="196" customWidth="1"/>
    <col min="13826" max="13826" width="32.875" style="196" customWidth="1"/>
    <col min="13827" max="13827" width="23" style="196" customWidth="1"/>
    <col min="13828" max="14079" width="12.125" style="196"/>
    <col min="14080" max="14080" width="34.25" style="196" customWidth="1"/>
    <col min="14081" max="14081" width="23" style="196" customWidth="1"/>
    <col min="14082" max="14082" width="32.875" style="196" customWidth="1"/>
    <col min="14083" max="14083" width="23" style="196" customWidth="1"/>
    <col min="14084" max="14335" width="12.125" style="196"/>
    <col min="14336" max="14336" width="34.25" style="196" customWidth="1"/>
    <col min="14337" max="14337" width="23" style="196" customWidth="1"/>
    <col min="14338" max="14338" width="32.875" style="196" customWidth="1"/>
    <col min="14339" max="14339" width="23" style="196" customWidth="1"/>
    <col min="14340" max="14591" width="12.125" style="196"/>
    <col min="14592" max="14592" width="34.25" style="196" customWidth="1"/>
    <col min="14593" max="14593" width="23" style="196" customWidth="1"/>
    <col min="14594" max="14594" width="32.875" style="196" customWidth="1"/>
    <col min="14595" max="14595" width="23" style="196" customWidth="1"/>
    <col min="14596" max="14847" width="12.125" style="196"/>
    <col min="14848" max="14848" width="34.25" style="196" customWidth="1"/>
    <col min="14849" max="14849" width="23" style="196" customWidth="1"/>
    <col min="14850" max="14850" width="32.875" style="196" customWidth="1"/>
    <col min="14851" max="14851" width="23" style="196" customWidth="1"/>
    <col min="14852" max="15103" width="12.125" style="196"/>
    <col min="15104" max="15104" width="34.25" style="196" customWidth="1"/>
    <col min="15105" max="15105" width="23" style="196" customWidth="1"/>
    <col min="15106" max="15106" width="32.875" style="196" customWidth="1"/>
    <col min="15107" max="15107" width="23" style="196" customWidth="1"/>
    <col min="15108" max="15359" width="12.125" style="196"/>
    <col min="15360" max="15360" width="34.25" style="196" customWidth="1"/>
    <col min="15361" max="15361" width="23" style="196" customWidth="1"/>
    <col min="15362" max="15362" width="32.875" style="196" customWidth="1"/>
    <col min="15363" max="15363" width="23" style="196" customWidth="1"/>
    <col min="15364" max="15615" width="12.125" style="196"/>
    <col min="15616" max="15616" width="34.25" style="196" customWidth="1"/>
    <col min="15617" max="15617" width="23" style="196" customWidth="1"/>
    <col min="15618" max="15618" width="32.875" style="196" customWidth="1"/>
    <col min="15619" max="15619" width="23" style="196" customWidth="1"/>
    <col min="15620" max="15871" width="12.125" style="196"/>
    <col min="15872" max="15872" width="34.25" style="196" customWidth="1"/>
    <col min="15873" max="15873" width="23" style="196" customWidth="1"/>
    <col min="15874" max="15874" width="32.875" style="196" customWidth="1"/>
    <col min="15875" max="15875" width="23" style="196" customWidth="1"/>
    <col min="15876" max="16127" width="12.125" style="196"/>
    <col min="16128" max="16128" width="34.25" style="196" customWidth="1"/>
    <col min="16129" max="16129" width="23" style="196" customWidth="1"/>
    <col min="16130" max="16130" width="32.875" style="196" customWidth="1"/>
    <col min="16131" max="16131" width="23" style="196" customWidth="1"/>
    <col min="16132" max="16384" width="12.125" style="196"/>
  </cols>
  <sheetData>
    <row r="1" s="196" customFormat="1" customHeight="1" spans="1:4">
      <c r="A1" s="289" t="s">
        <v>26</v>
      </c>
      <c r="B1" s="298"/>
      <c r="C1" s="298"/>
      <c r="D1" s="298"/>
    </row>
    <row r="2" s="196" customFormat="1" ht="21" customHeight="1" spans="1:4">
      <c r="A2" s="197" t="s">
        <v>27</v>
      </c>
      <c r="B2" s="197"/>
      <c r="C2" s="197"/>
      <c r="D2" s="197"/>
    </row>
    <row r="3" s="196" customFormat="1" ht="17.1" customHeight="1" spans="1:4">
      <c r="A3" s="199"/>
      <c r="B3" s="298"/>
      <c r="C3" s="200" t="s">
        <v>28</v>
      </c>
      <c r="D3" s="200"/>
    </row>
    <row r="4" s="274" customFormat="1" ht="16" customHeight="1" spans="1:4">
      <c r="A4" s="168" t="s">
        <v>29</v>
      </c>
      <c r="B4" s="168" t="s">
        <v>30</v>
      </c>
      <c r="C4" s="168" t="s">
        <v>31</v>
      </c>
      <c r="D4" s="168" t="s">
        <v>32</v>
      </c>
    </row>
    <row r="5" s="274" customFormat="1" ht="16" customHeight="1" spans="1:4">
      <c r="A5" s="201" t="s">
        <v>33</v>
      </c>
      <c r="B5" s="202">
        <f>SUM(B6:B20)</f>
        <v>17222</v>
      </c>
      <c r="C5" s="202">
        <v>20896</v>
      </c>
      <c r="D5" s="293">
        <f>(C5-B5)/B5</f>
        <v>0.213331784926257</v>
      </c>
    </row>
    <row r="6" s="274" customFormat="1" ht="16" customHeight="1" spans="1:4">
      <c r="A6" s="201" t="s">
        <v>34</v>
      </c>
      <c r="B6" s="202">
        <v>9280</v>
      </c>
      <c r="C6" s="202">
        <v>10858</v>
      </c>
      <c r="D6" s="293">
        <f t="shared" ref="D6:D30" si="0">(C6-B6)/B6</f>
        <v>0.170043103448276</v>
      </c>
    </row>
    <row r="7" s="274" customFormat="1" ht="16" customHeight="1" spans="1:4">
      <c r="A7" s="201" t="s">
        <v>35</v>
      </c>
      <c r="B7" s="202">
        <v>1048</v>
      </c>
      <c r="C7" s="202">
        <v>1919</v>
      </c>
      <c r="D7" s="293">
        <f t="shared" si="0"/>
        <v>0.831106870229008</v>
      </c>
    </row>
    <row r="8" s="274" customFormat="1" ht="16" customHeight="1" spans="1:4">
      <c r="A8" s="201" t="s">
        <v>36</v>
      </c>
      <c r="B8" s="202">
        <v>179</v>
      </c>
      <c r="C8" s="202">
        <v>293</v>
      </c>
      <c r="D8" s="293">
        <f t="shared" si="0"/>
        <v>0.636871508379888</v>
      </c>
    </row>
    <row r="9" s="274" customFormat="1" ht="16" customHeight="1" spans="1:4">
      <c r="A9" s="201" t="s">
        <v>37</v>
      </c>
      <c r="B9" s="202">
        <v>3340</v>
      </c>
      <c r="C9" s="202">
        <v>4094</v>
      </c>
      <c r="D9" s="293">
        <f t="shared" si="0"/>
        <v>0.225748502994012</v>
      </c>
    </row>
    <row r="10" s="274" customFormat="1" ht="16" customHeight="1" spans="1:4">
      <c r="A10" s="201" t="s">
        <v>38</v>
      </c>
      <c r="B10" s="202">
        <v>382</v>
      </c>
      <c r="C10" s="202">
        <v>546</v>
      </c>
      <c r="D10" s="293">
        <f t="shared" si="0"/>
        <v>0.429319371727749</v>
      </c>
    </row>
    <row r="11" s="274" customFormat="1" ht="16" customHeight="1" spans="1:4">
      <c r="A11" s="201" t="s">
        <v>39</v>
      </c>
      <c r="B11" s="202">
        <v>470</v>
      </c>
      <c r="C11" s="202">
        <v>516</v>
      </c>
      <c r="D11" s="293">
        <f t="shared" si="0"/>
        <v>0.0978723404255319</v>
      </c>
    </row>
    <row r="12" s="274" customFormat="1" ht="16" customHeight="1" spans="1:4">
      <c r="A12" s="201" t="s">
        <v>40</v>
      </c>
      <c r="B12" s="202">
        <v>399</v>
      </c>
      <c r="C12" s="202">
        <v>430</v>
      </c>
      <c r="D12" s="293">
        <f t="shared" si="0"/>
        <v>0.0776942355889724</v>
      </c>
    </row>
    <row r="13" s="274" customFormat="1" ht="16" customHeight="1" spans="1:4">
      <c r="A13" s="201" t="s">
        <v>41</v>
      </c>
      <c r="B13" s="202">
        <v>587</v>
      </c>
      <c r="C13" s="202">
        <v>626</v>
      </c>
      <c r="D13" s="293">
        <f t="shared" si="0"/>
        <v>0.0664395229982964</v>
      </c>
    </row>
    <row r="14" s="274" customFormat="1" ht="16" customHeight="1" spans="1:4">
      <c r="A14" s="201" t="s">
        <v>42</v>
      </c>
      <c r="B14" s="202">
        <v>8</v>
      </c>
      <c r="C14" s="202">
        <v>9</v>
      </c>
      <c r="D14" s="293">
        <f t="shared" si="0"/>
        <v>0.125</v>
      </c>
    </row>
    <row r="15" s="274" customFormat="1" ht="16" customHeight="1" spans="1:4">
      <c r="A15" s="201" t="s">
        <v>43</v>
      </c>
      <c r="B15" s="202">
        <v>229</v>
      </c>
      <c r="C15" s="202">
        <v>268</v>
      </c>
      <c r="D15" s="293">
        <f t="shared" si="0"/>
        <v>0.170305676855895</v>
      </c>
    </row>
    <row r="16" s="274" customFormat="1" ht="16" customHeight="1" spans="1:4">
      <c r="A16" s="201" t="s">
        <v>44</v>
      </c>
      <c r="B16" s="202">
        <v>1156</v>
      </c>
      <c r="C16" s="202">
        <v>1239</v>
      </c>
      <c r="D16" s="293">
        <f t="shared" si="0"/>
        <v>0.0717993079584775</v>
      </c>
    </row>
    <row r="17" s="274" customFormat="1" ht="16" customHeight="1" spans="1:4">
      <c r="A17" s="201" t="s">
        <v>45</v>
      </c>
      <c r="B17" s="202">
        <v>116</v>
      </c>
      <c r="C17" s="202">
        <v>79</v>
      </c>
      <c r="D17" s="293">
        <f t="shared" si="0"/>
        <v>-0.318965517241379</v>
      </c>
    </row>
    <row r="18" s="274" customFormat="1" ht="16" customHeight="1" spans="1:4">
      <c r="A18" s="201" t="s">
        <v>46</v>
      </c>
      <c r="B18" s="202"/>
      <c r="C18" s="202"/>
      <c r="D18" s="293"/>
    </row>
    <row r="19" s="274" customFormat="1" ht="16" customHeight="1" spans="1:4">
      <c r="A19" s="201" t="s">
        <v>47</v>
      </c>
      <c r="B19" s="202">
        <v>28</v>
      </c>
      <c r="C19" s="202">
        <v>19</v>
      </c>
      <c r="D19" s="293">
        <f t="shared" si="0"/>
        <v>-0.321428571428571</v>
      </c>
    </row>
    <row r="20" s="274" customFormat="1" ht="16" customHeight="1" spans="1:4">
      <c r="A20" s="201" t="s">
        <v>48</v>
      </c>
      <c r="B20" s="202"/>
      <c r="C20" s="202"/>
      <c r="D20" s="293"/>
    </row>
    <row r="21" s="274" customFormat="1" ht="16" customHeight="1" spans="1:4">
      <c r="A21" s="201" t="s">
        <v>49</v>
      </c>
      <c r="B21" s="202">
        <f>SUM(B22:B30)</f>
        <v>16789</v>
      </c>
      <c r="C21" s="202">
        <f>SUM(C22:C30)</f>
        <v>15445</v>
      </c>
      <c r="D21" s="293">
        <f t="shared" si="0"/>
        <v>-0.0800524152719042</v>
      </c>
    </row>
    <row r="22" s="274" customFormat="1" ht="16" customHeight="1" spans="1:4">
      <c r="A22" s="201" t="s">
        <v>50</v>
      </c>
      <c r="B22" s="202">
        <v>2558</v>
      </c>
      <c r="C22" s="202">
        <v>1880</v>
      </c>
      <c r="D22" s="293">
        <f t="shared" si="0"/>
        <v>-0.26505082095387</v>
      </c>
    </row>
    <row r="23" s="274" customFormat="1" ht="16" customHeight="1" spans="1:4">
      <c r="A23" s="201" t="s">
        <v>51</v>
      </c>
      <c r="B23" s="202">
        <v>1197</v>
      </c>
      <c r="C23" s="202">
        <v>876</v>
      </c>
      <c r="D23" s="293">
        <f t="shared" si="0"/>
        <v>-0.268170426065163</v>
      </c>
    </row>
    <row r="24" s="274" customFormat="1" ht="16" customHeight="1" spans="1:4">
      <c r="A24" s="201" t="s">
        <v>52</v>
      </c>
      <c r="B24" s="202">
        <v>1004</v>
      </c>
      <c r="C24" s="202">
        <v>1075</v>
      </c>
      <c r="D24" s="293">
        <f t="shared" si="0"/>
        <v>0.0707171314741036</v>
      </c>
    </row>
    <row r="25" s="274" customFormat="1" ht="16" customHeight="1" spans="1:4">
      <c r="A25" s="201" t="s">
        <v>53</v>
      </c>
      <c r="B25" s="202">
        <v>60</v>
      </c>
      <c r="C25" s="202">
        <v>66</v>
      </c>
      <c r="D25" s="293">
        <f t="shared" si="0"/>
        <v>0.1</v>
      </c>
    </row>
    <row r="26" s="274" customFormat="1" ht="16" customHeight="1" spans="1:4">
      <c r="A26" s="201" t="s">
        <v>54</v>
      </c>
      <c r="B26" s="202">
        <v>11880</v>
      </c>
      <c r="C26" s="202">
        <v>11465</v>
      </c>
      <c r="D26" s="293">
        <f t="shared" si="0"/>
        <v>-0.0349326599326599</v>
      </c>
    </row>
    <row r="27" s="274" customFormat="1" ht="16" customHeight="1" spans="1:4">
      <c r="A27" s="201" t="s">
        <v>55</v>
      </c>
      <c r="B27" s="299">
        <v>0</v>
      </c>
      <c r="C27" s="202">
        <v>34</v>
      </c>
      <c r="D27" s="293"/>
    </row>
    <row r="28" s="274" customFormat="1" ht="16" customHeight="1" spans="1:4">
      <c r="A28" s="300" t="s">
        <v>56</v>
      </c>
      <c r="B28" s="204">
        <v>51</v>
      </c>
      <c r="C28" s="204">
        <v>36</v>
      </c>
      <c r="D28" s="293">
        <f t="shared" si="0"/>
        <v>-0.294117647058824</v>
      </c>
    </row>
    <row r="29" s="196" customFormat="1" ht="16" customHeight="1" spans="1:4">
      <c r="A29" s="201" t="s">
        <v>57</v>
      </c>
      <c r="B29" s="202">
        <v>39</v>
      </c>
      <c r="C29" s="202">
        <v>13</v>
      </c>
      <c r="D29" s="293">
        <f t="shared" si="0"/>
        <v>-0.666666666666667</v>
      </c>
    </row>
    <row r="30" s="196" customFormat="1" ht="16" customHeight="1" spans="1:4">
      <c r="A30" s="201"/>
      <c r="B30" s="202"/>
      <c r="C30" s="202"/>
      <c r="D30" s="293"/>
    </row>
    <row r="31" s="274" customFormat="1" ht="16" customHeight="1" spans="1:4">
      <c r="A31" s="168" t="s">
        <v>58</v>
      </c>
      <c r="B31" s="202">
        <f>B5+B21</f>
        <v>34011</v>
      </c>
      <c r="C31" s="202">
        <f>C5+C21</f>
        <v>36341</v>
      </c>
      <c r="D31" s="293">
        <f>(C31-B31)/B31</f>
        <v>0.0685072476551704</v>
      </c>
    </row>
    <row r="32" ht="16" customHeight="1"/>
  </sheetData>
  <mergeCells count="2">
    <mergeCell ref="A2:D2"/>
    <mergeCell ref="C3:D3"/>
  </mergeCells>
  <printOptions horizontalCentered="1"/>
  <pageMargins left="0.708333333333333" right="0.708333333333333" top="0.511805555555556" bottom="0.550694444444444" header="0.314583333333333" footer="0.354166666666667"/>
  <pageSetup paperSize="9" fitToHeight="0" orientation="landscape" horizontalDpi="600"/>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showGridLines="0" showZeros="0" workbookViewId="0">
      <selection activeCell="G13" sqref="G13"/>
    </sheetView>
  </sheetViews>
  <sheetFormatPr defaultColWidth="12.125" defaultRowHeight="15.6" customHeight="1" outlineLevelCol="5"/>
  <cols>
    <col min="1" max="1" width="39.25" style="196" customWidth="1"/>
    <col min="2" max="2" width="32.625" style="196" customWidth="1"/>
    <col min="3" max="3" width="28.9833333333333" style="196" customWidth="1"/>
    <col min="4" max="4" width="32.625" style="196" customWidth="1"/>
    <col min="5" max="256" width="12.125" style="196"/>
    <col min="257" max="257" width="34.25" style="196" customWidth="1"/>
    <col min="258" max="258" width="23" style="196" customWidth="1"/>
    <col min="259" max="259" width="32.875" style="196" customWidth="1"/>
    <col min="260" max="260" width="23" style="196" customWidth="1"/>
    <col min="261" max="512" width="12.125" style="196"/>
    <col min="513" max="513" width="34.25" style="196" customWidth="1"/>
    <col min="514" max="514" width="23" style="196" customWidth="1"/>
    <col min="515" max="515" width="32.875" style="196" customWidth="1"/>
    <col min="516" max="516" width="23" style="196" customWidth="1"/>
    <col min="517" max="768" width="12.125" style="196"/>
    <col min="769" max="769" width="34.25" style="196" customWidth="1"/>
    <col min="770" max="770" width="23" style="196" customWidth="1"/>
    <col min="771" max="771" width="32.875" style="196" customWidth="1"/>
    <col min="772" max="772" width="23" style="196" customWidth="1"/>
    <col min="773" max="1024" width="12.125" style="196"/>
    <col min="1025" max="1025" width="34.25" style="196" customWidth="1"/>
    <col min="1026" max="1026" width="23" style="196" customWidth="1"/>
    <col min="1027" max="1027" width="32.875" style="196" customWidth="1"/>
    <col min="1028" max="1028" width="23" style="196" customWidth="1"/>
    <col min="1029" max="1280" width="12.125" style="196"/>
    <col min="1281" max="1281" width="34.25" style="196" customWidth="1"/>
    <col min="1282" max="1282" width="23" style="196" customWidth="1"/>
    <col min="1283" max="1283" width="32.875" style="196" customWidth="1"/>
    <col min="1284" max="1284" width="23" style="196" customWidth="1"/>
    <col min="1285" max="1536" width="12.125" style="196"/>
    <col min="1537" max="1537" width="34.25" style="196" customWidth="1"/>
    <col min="1538" max="1538" width="23" style="196" customWidth="1"/>
    <col min="1539" max="1539" width="32.875" style="196" customWidth="1"/>
    <col min="1540" max="1540" width="23" style="196" customWidth="1"/>
    <col min="1541" max="1792" width="12.125" style="196"/>
    <col min="1793" max="1793" width="34.25" style="196" customWidth="1"/>
    <col min="1794" max="1794" width="23" style="196" customWidth="1"/>
    <col min="1795" max="1795" width="32.875" style="196" customWidth="1"/>
    <col min="1796" max="1796" width="23" style="196" customWidth="1"/>
    <col min="1797" max="2048" width="12.125" style="196"/>
    <col min="2049" max="2049" width="34.25" style="196" customWidth="1"/>
    <col min="2050" max="2050" width="23" style="196" customWidth="1"/>
    <col min="2051" max="2051" width="32.875" style="196" customWidth="1"/>
    <col min="2052" max="2052" width="23" style="196" customWidth="1"/>
    <col min="2053" max="2304" width="12.125" style="196"/>
    <col min="2305" max="2305" width="34.25" style="196" customWidth="1"/>
    <col min="2306" max="2306" width="23" style="196" customWidth="1"/>
    <col min="2307" max="2307" width="32.875" style="196" customWidth="1"/>
    <col min="2308" max="2308" width="23" style="196" customWidth="1"/>
    <col min="2309" max="2560" width="12.125" style="196"/>
    <col min="2561" max="2561" width="34.25" style="196" customWidth="1"/>
    <col min="2562" max="2562" width="23" style="196" customWidth="1"/>
    <col min="2563" max="2563" width="32.875" style="196" customWidth="1"/>
    <col min="2564" max="2564" width="23" style="196" customWidth="1"/>
    <col min="2565" max="2816" width="12.125" style="196"/>
    <col min="2817" max="2817" width="34.25" style="196" customWidth="1"/>
    <col min="2818" max="2818" width="23" style="196" customWidth="1"/>
    <col min="2819" max="2819" width="32.875" style="196" customWidth="1"/>
    <col min="2820" max="2820" width="23" style="196" customWidth="1"/>
    <col min="2821" max="3072" width="12.125" style="196"/>
    <col min="3073" max="3073" width="34.25" style="196" customWidth="1"/>
    <col min="3074" max="3074" width="23" style="196" customWidth="1"/>
    <col min="3075" max="3075" width="32.875" style="196" customWidth="1"/>
    <col min="3076" max="3076" width="23" style="196" customWidth="1"/>
    <col min="3077" max="3328" width="12.125" style="196"/>
    <col min="3329" max="3329" width="34.25" style="196" customWidth="1"/>
    <col min="3330" max="3330" width="23" style="196" customWidth="1"/>
    <col min="3331" max="3331" width="32.875" style="196" customWidth="1"/>
    <col min="3332" max="3332" width="23" style="196" customWidth="1"/>
    <col min="3333" max="3584" width="12.125" style="196"/>
    <col min="3585" max="3585" width="34.25" style="196" customWidth="1"/>
    <col min="3586" max="3586" width="23" style="196" customWidth="1"/>
    <col min="3587" max="3587" width="32.875" style="196" customWidth="1"/>
    <col min="3588" max="3588" width="23" style="196" customWidth="1"/>
    <col min="3589" max="3840" width="12.125" style="196"/>
    <col min="3841" max="3841" width="34.25" style="196" customWidth="1"/>
    <col min="3842" max="3842" width="23" style="196" customWidth="1"/>
    <col min="3843" max="3843" width="32.875" style="196" customWidth="1"/>
    <col min="3844" max="3844" width="23" style="196" customWidth="1"/>
    <col min="3845" max="4096" width="12.125" style="196"/>
    <col min="4097" max="4097" width="34.25" style="196" customWidth="1"/>
    <col min="4098" max="4098" width="23" style="196" customWidth="1"/>
    <col min="4099" max="4099" width="32.875" style="196" customWidth="1"/>
    <col min="4100" max="4100" width="23" style="196" customWidth="1"/>
    <col min="4101" max="4352" width="12.125" style="196"/>
    <col min="4353" max="4353" width="34.25" style="196" customWidth="1"/>
    <col min="4354" max="4354" width="23" style="196" customWidth="1"/>
    <col min="4355" max="4355" width="32.875" style="196" customWidth="1"/>
    <col min="4356" max="4356" width="23" style="196" customWidth="1"/>
    <col min="4357" max="4608" width="12.125" style="196"/>
    <col min="4609" max="4609" width="34.25" style="196" customWidth="1"/>
    <col min="4610" max="4610" width="23" style="196" customWidth="1"/>
    <col min="4611" max="4611" width="32.875" style="196" customWidth="1"/>
    <col min="4612" max="4612" width="23" style="196" customWidth="1"/>
    <col min="4613" max="4864" width="12.125" style="196"/>
    <col min="4865" max="4865" width="34.25" style="196" customWidth="1"/>
    <col min="4866" max="4866" width="23" style="196" customWidth="1"/>
    <col min="4867" max="4867" width="32.875" style="196" customWidth="1"/>
    <col min="4868" max="4868" width="23" style="196" customWidth="1"/>
    <col min="4869" max="5120" width="12.125" style="196"/>
    <col min="5121" max="5121" width="34.25" style="196" customWidth="1"/>
    <col min="5122" max="5122" width="23" style="196" customWidth="1"/>
    <col min="5123" max="5123" width="32.875" style="196" customWidth="1"/>
    <col min="5124" max="5124" width="23" style="196" customWidth="1"/>
    <col min="5125" max="5376" width="12.125" style="196"/>
    <col min="5377" max="5377" width="34.25" style="196" customWidth="1"/>
    <col min="5378" max="5378" width="23" style="196" customWidth="1"/>
    <col min="5379" max="5379" width="32.875" style="196" customWidth="1"/>
    <col min="5380" max="5380" width="23" style="196" customWidth="1"/>
    <col min="5381" max="5632" width="12.125" style="196"/>
    <col min="5633" max="5633" width="34.25" style="196" customWidth="1"/>
    <col min="5634" max="5634" width="23" style="196" customWidth="1"/>
    <col min="5635" max="5635" width="32.875" style="196" customWidth="1"/>
    <col min="5636" max="5636" width="23" style="196" customWidth="1"/>
    <col min="5637" max="5888" width="12.125" style="196"/>
    <col min="5889" max="5889" width="34.25" style="196" customWidth="1"/>
    <col min="5890" max="5890" width="23" style="196" customWidth="1"/>
    <col min="5891" max="5891" width="32.875" style="196" customWidth="1"/>
    <col min="5892" max="5892" width="23" style="196" customWidth="1"/>
    <col min="5893" max="6144" width="12.125" style="196"/>
    <col min="6145" max="6145" width="34.25" style="196" customWidth="1"/>
    <col min="6146" max="6146" width="23" style="196" customWidth="1"/>
    <col min="6147" max="6147" width="32.875" style="196" customWidth="1"/>
    <col min="6148" max="6148" width="23" style="196" customWidth="1"/>
    <col min="6149" max="6400" width="12.125" style="196"/>
    <col min="6401" max="6401" width="34.25" style="196" customWidth="1"/>
    <col min="6402" max="6402" width="23" style="196" customWidth="1"/>
    <col min="6403" max="6403" width="32.875" style="196" customWidth="1"/>
    <col min="6404" max="6404" width="23" style="196" customWidth="1"/>
    <col min="6405" max="6656" width="12.125" style="196"/>
    <col min="6657" max="6657" width="34.25" style="196" customWidth="1"/>
    <col min="6658" max="6658" width="23" style="196" customWidth="1"/>
    <col min="6659" max="6659" width="32.875" style="196" customWidth="1"/>
    <col min="6660" max="6660" width="23" style="196" customWidth="1"/>
    <col min="6661" max="6912" width="12.125" style="196"/>
    <col min="6913" max="6913" width="34.25" style="196" customWidth="1"/>
    <col min="6914" max="6914" width="23" style="196" customWidth="1"/>
    <col min="6915" max="6915" width="32.875" style="196" customWidth="1"/>
    <col min="6916" max="6916" width="23" style="196" customWidth="1"/>
    <col min="6917" max="7168" width="12.125" style="196"/>
    <col min="7169" max="7169" width="34.25" style="196" customWidth="1"/>
    <col min="7170" max="7170" width="23" style="196" customWidth="1"/>
    <col min="7171" max="7171" width="32.875" style="196" customWidth="1"/>
    <col min="7172" max="7172" width="23" style="196" customWidth="1"/>
    <col min="7173" max="7424" width="12.125" style="196"/>
    <col min="7425" max="7425" width="34.25" style="196" customWidth="1"/>
    <col min="7426" max="7426" width="23" style="196" customWidth="1"/>
    <col min="7427" max="7427" width="32.875" style="196" customWidth="1"/>
    <col min="7428" max="7428" width="23" style="196" customWidth="1"/>
    <col min="7429" max="7680" width="12.125" style="196"/>
    <col min="7681" max="7681" width="34.25" style="196" customWidth="1"/>
    <col min="7682" max="7682" width="23" style="196" customWidth="1"/>
    <col min="7683" max="7683" width="32.875" style="196" customWidth="1"/>
    <col min="7684" max="7684" width="23" style="196" customWidth="1"/>
    <col min="7685" max="7936" width="12.125" style="196"/>
    <col min="7937" max="7937" width="34.25" style="196" customWidth="1"/>
    <col min="7938" max="7938" width="23" style="196" customWidth="1"/>
    <col min="7939" max="7939" width="32.875" style="196" customWidth="1"/>
    <col min="7940" max="7940" width="23" style="196" customWidth="1"/>
    <col min="7941" max="8192" width="12.125" style="196"/>
    <col min="8193" max="8193" width="34.25" style="196" customWidth="1"/>
    <col min="8194" max="8194" width="23" style="196" customWidth="1"/>
    <col min="8195" max="8195" width="32.875" style="196" customWidth="1"/>
    <col min="8196" max="8196" width="23" style="196" customWidth="1"/>
    <col min="8197" max="8448" width="12.125" style="196"/>
    <col min="8449" max="8449" width="34.25" style="196" customWidth="1"/>
    <col min="8450" max="8450" width="23" style="196" customWidth="1"/>
    <col min="8451" max="8451" width="32.875" style="196" customWidth="1"/>
    <col min="8452" max="8452" width="23" style="196" customWidth="1"/>
    <col min="8453" max="8704" width="12.125" style="196"/>
    <col min="8705" max="8705" width="34.25" style="196" customWidth="1"/>
    <col min="8706" max="8706" width="23" style="196" customWidth="1"/>
    <col min="8707" max="8707" width="32.875" style="196" customWidth="1"/>
    <col min="8708" max="8708" width="23" style="196" customWidth="1"/>
    <col min="8709" max="8960" width="12.125" style="196"/>
    <col min="8961" max="8961" width="34.25" style="196" customWidth="1"/>
    <col min="8962" max="8962" width="23" style="196" customWidth="1"/>
    <col min="8963" max="8963" width="32.875" style="196" customWidth="1"/>
    <col min="8964" max="8964" width="23" style="196" customWidth="1"/>
    <col min="8965" max="9216" width="12.125" style="196"/>
    <col min="9217" max="9217" width="34.25" style="196" customWidth="1"/>
    <col min="9218" max="9218" width="23" style="196" customWidth="1"/>
    <col min="9219" max="9219" width="32.875" style="196" customWidth="1"/>
    <col min="9220" max="9220" width="23" style="196" customWidth="1"/>
    <col min="9221" max="9472" width="12.125" style="196"/>
    <col min="9473" max="9473" width="34.25" style="196" customWidth="1"/>
    <col min="9474" max="9474" width="23" style="196" customWidth="1"/>
    <col min="9475" max="9475" width="32.875" style="196" customWidth="1"/>
    <col min="9476" max="9476" width="23" style="196" customWidth="1"/>
    <col min="9477" max="9728" width="12.125" style="196"/>
    <col min="9729" max="9729" width="34.25" style="196" customWidth="1"/>
    <col min="9730" max="9730" width="23" style="196" customWidth="1"/>
    <col min="9731" max="9731" width="32.875" style="196" customWidth="1"/>
    <col min="9732" max="9732" width="23" style="196" customWidth="1"/>
    <col min="9733" max="9984" width="12.125" style="196"/>
    <col min="9985" max="9985" width="34.25" style="196" customWidth="1"/>
    <col min="9986" max="9986" width="23" style="196" customWidth="1"/>
    <col min="9987" max="9987" width="32.875" style="196" customWidth="1"/>
    <col min="9988" max="9988" width="23" style="196" customWidth="1"/>
    <col min="9989" max="10240" width="12.125" style="196"/>
    <col min="10241" max="10241" width="34.25" style="196" customWidth="1"/>
    <col min="10242" max="10242" width="23" style="196" customWidth="1"/>
    <col min="10243" max="10243" width="32.875" style="196" customWidth="1"/>
    <col min="10244" max="10244" width="23" style="196" customWidth="1"/>
    <col min="10245" max="10496" width="12.125" style="196"/>
    <col min="10497" max="10497" width="34.25" style="196" customWidth="1"/>
    <col min="10498" max="10498" width="23" style="196" customWidth="1"/>
    <col min="10499" max="10499" width="32.875" style="196" customWidth="1"/>
    <col min="10500" max="10500" width="23" style="196" customWidth="1"/>
    <col min="10501" max="10752" width="12.125" style="196"/>
    <col min="10753" max="10753" width="34.25" style="196" customWidth="1"/>
    <col min="10754" max="10754" width="23" style="196" customWidth="1"/>
    <col min="10755" max="10755" width="32.875" style="196" customWidth="1"/>
    <col min="10756" max="10756" width="23" style="196" customWidth="1"/>
    <col min="10757" max="11008" width="12.125" style="196"/>
    <col min="11009" max="11009" width="34.25" style="196" customWidth="1"/>
    <col min="11010" max="11010" width="23" style="196" customWidth="1"/>
    <col min="11011" max="11011" width="32.875" style="196" customWidth="1"/>
    <col min="11012" max="11012" width="23" style="196" customWidth="1"/>
    <col min="11013" max="11264" width="12.125" style="196"/>
    <col min="11265" max="11265" width="34.25" style="196" customWidth="1"/>
    <col min="11266" max="11266" width="23" style="196" customWidth="1"/>
    <col min="11267" max="11267" width="32.875" style="196" customWidth="1"/>
    <col min="11268" max="11268" width="23" style="196" customWidth="1"/>
    <col min="11269" max="11520" width="12.125" style="196"/>
    <col min="11521" max="11521" width="34.25" style="196" customWidth="1"/>
    <col min="11522" max="11522" width="23" style="196" customWidth="1"/>
    <col min="11523" max="11523" width="32.875" style="196" customWidth="1"/>
    <col min="11524" max="11524" width="23" style="196" customWidth="1"/>
    <col min="11525" max="11776" width="12.125" style="196"/>
    <col min="11777" max="11777" width="34.25" style="196" customWidth="1"/>
    <col min="11778" max="11778" width="23" style="196" customWidth="1"/>
    <col min="11779" max="11779" width="32.875" style="196" customWidth="1"/>
    <col min="11780" max="11780" width="23" style="196" customWidth="1"/>
    <col min="11781" max="12032" width="12.125" style="196"/>
    <col min="12033" max="12033" width="34.25" style="196" customWidth="1"/>
    <col min="12034" max="12034" width="23" style="196" customWidth="1"/>
    <col min="12035" max="12035" width="32.875" style="196" customWidth="1"/>
    <col min="12036" max="12036" width="23" style="196" customWidth="1"/>
    <col min="12037" max="12288" width="12.125" style="196"/>
    <col min="12289" max="12289" width="34.25" style="196" customWidth="1"/>
    <col min="12290" max="12290" width="23" style="196" customWidth="1"/>
    <col min="12291" max="12291" width="32.875" style="196" customWidth="1"/>
    <col min="12292" max="12292" width="23" style="196" customWidth="1"/>
    <col min="12293" max="12544" width="12.125" style="196"/>
    <col min="12545" max="12545" width="34.25" style="196" customWidth="1"/>
    <col min="12546" max="12546" width="23" style="196" customWidth="1"/>
    <col min="12547" max="12547" width="32.875" style="196" customWidth="1"/>
    <col min="12548" max="12548" width="23" style="196" customWidth="1"/>
    <col min="12549" max="12800" width="12.125" style="196"/>
    <col min="12801" max="12801" width="34.25" style="196" customWidth="1"/>
    <col min="12802" max="12802" width="23" style="196" customWidth="1"/>
    <col min="12803" max="12803" width="32.875" style="196" customWidth="1"/>
    <col min="12804" max="12804" width="23" style="196" customWidth="1"/>
    <col min="12805" max="13056" width="12.125" style="196"/>
    <col min="13057" max="13057" width="34.25" style="196" customWidth="1"/>
    <col min="13058" max="13058" width="23" style="196" customWidth="1"/>
    <col min="13059" max="13059" width="32.875" style="196" customWidth="1"/>
    <col min="13060" max="13060" width="23" style="196" customWidth="1"/>
    <col min="13061" max="13312" width="12.125" style="196"/>
    <col min="13313" max="13313" width="34.25" style="196" customWidth="1"/>
    <col min="13314" max="13314" width="23" style="196" customWidth="1"/>
    <col min="13315" max="13315" width="32.875" style="196" customWidth="1"/>
    <col min="13316" max="13316" width="23" style="196" customWidth="1"/>
    <col min="13317" max="13568" width="12.125" style="196"/>
    <col min="13569" max="13569" width="34.25" style="196" customWidth="1"/>
    <col min="13570" max="13570" width="23" style="196" customWidth="1"/>
    <col min="13571" max="13571" width="32.875" style="196" customWidth="1"/>
    <col min="13572" max="13572" width="23" style="196" customWidth="1"/>
    <col min="13573" max="13824" width="12.125" style="196"/>
    <col min="13825" max="13825" width="34.25" style="196" customWidth="1"/>
    <col min="13826" max="13826" width="23" style="196" customWidth="1"/>
    <col min="13827" max="13827" width="32.875" style="196" customWidth="1"/>
    <col min="13828" max="13828" width="23" style="196" customWidth="1"/>
    <col min="13829" max="14080" width="12.125" style="196"/>
    <col min="14081" max="14081" width="34.25" style="196" customWidth="1"/>
    <col min="14082" max="14082" width="23" style="196" customWidth="1"/>
    <col min="14083" max="14083" width="32.875" style="196" customWidth="1"/>
    <col min="14084" max="14084" width="23" style="196" customWidth="1"/>
    <col min="14085" max="14336" width="12.125" style="196"/>
    <col min="14337" max="14337" width="34.25" style="196" customWidth="1"/>
    <col min="14338" max="14338" width="23" style="196" customWidth="1"/>
    <col min="14339" max="14339" width="32.875" style="196" customWidth="1"/>
    <col min="14340" max="14340" width="23" style="196" customWidth="1"/>
    <col min="14341" max="14592" width="12.125" style="196"/>
    <col min="14593" max="14593" width="34.25" style="196" customWidth="1"/>
    <col min="14594" max="14594" width="23" style="196" customWidth="1"/>
    <col min="14595" max="14595" width="32.875" style="196" customWidth="1"/>
    <col min="14596" max="14596" width="23" style="196" customWidth="1"/>
    <col min="14597" max="14848" width="12.125" style="196"/>
    <col min="14849" max="14849" width="34.25" style="196" customWidth="1"/>
    <col min="14850" max="14850" width="23" style="196" customWidth="1"/>
    <col min="14851" max="14851" width="32.875" style="196" customWidth="1"/>
    <col min="14852" max="14852" width="23" style="196" customWidth="1"/>
    <col min="14853" max="15104" width="12.125" style="196"/>
    <col min="15105" max="15105" width="34.25" style="196" customWidth="1"/>
    <col min="15106" max="15106" width="23" style="196" customWidth="1"/>
    <col min="15107" max="15107" width="32.875" style="196" customWidth="1"/>
    <col min="15108" max="15108" width="23" style="196" customWidth="1"/>
    <col min="15109" max="15360" width="12.125" style="196"/>
    <col min="15361" max="15361" width="34.25" style="196" customWidth="1"/>
    <col min="15362" max="15362" width="23" style="196" customWidth="1"/>
    <col min="15363" max="15363" width="32.875" style="196" customWidth="1"/>
    <col min="15364" max="15364" width="23" style="196" customWidth="1"/>
    <col min="15365" max="15616" width="12.125" style="196"/>
    <col min="15617" max="15617" width="34.25" style="196" customWidth="1"/>
    <col min="15618" max="15618" width="23" style="196" customWidth="1"/>
    <col min="15619" max="15619" width="32.875" style="196" customWidth="1"/>
    <col min="15620" max="15620" width="23" style="196" customWidth="1"/>
    <col min="15621" max="15872" width="12.125" style="196"/>
    <col min="15873" max="15873" width="34.25" style="196" customWidth="1"/>
    <col min="15874" max="15874" width="23" style="196" customWidth="1"/>
    <col min="15875" max="15875" width="32.875" style="196" customWidth="1"/>
    <col min="15876" max="15876" width="23" style="196" customWidth="1"/>
    <col min="15877" max="16128" width="12.125" style="196"/>
    <col min="16129" max="16129" width="34.25" style="196" customWidth="1"/>
    <col min="16130" max="16130" width="23" style="196" customWidth="1"/>
    <col min="16131" max="16131" width="32.875" style="196" customWidth="1"/>
    <col min="16132" max="16132" width="23" style="196" customWidth="1"/>
    <col min="16133" max="16384" width="12.125" style="196"/>
  </cols>
  <sheetData>
    <row r="1" s="196" customFormat="1" customHeight="1" spans="1:6">
      <c r="A1" s="196" t="s">
        <v>59</v>
      </c>
    </row>
    <row r="2" s="196" customFormat="1" ht="22.5" customHeight="1" spans="1:6">
      <c r="A2" s="197" t="s">
        <v>60</v>
      </c>
      <c r="B2" s="197"/>
      <c r="C2" s="197"/>
      <c r="D2" s="197"/>
      <c r="E2" s="198"/>
      <c r="F2" s="198"/>
    </row>
    <row r="3" s="196" customFormat="1" ht="17.1" customHeight="1" spans="1:6">
      <c r="A3" s="199"/>
      <c r="B3" s="199"/>
      <c r="C3" s="199"/>
      <c r="D3" s="200" t="s">
        <v>28</v>
      </c>
    </row>
    <row r="4" s="196" customFormat="1" ht="16" customHeight="1" spans="1:6">
      <c r="A4" s="168" t="s">
        <v>29</v>
      </c>
      <c r="B4" s="168" t="s">
        <v>30</v>
      </c>
      <c r="C4" s="168" t="s">
        <v>31</v>
      </c>
      <c r="D4" s="168" t="s">
        <v>32</v>
      </c>
    </row>
    <row r="5" s="196" customFormat="1" ht="16" customHeight="1" spans="1:6">
      <c r="A5" s="201" t="s">
        <v>61</v>
      </c>
      <c r="B5" s="202">
        <v>23299</v>
      </c>
      <c r="C5" s="202">
        <v>26466</v>
      </c>
      <c r="D5" s="203">
        <f>(C5-B5)/B5</f>
        <v>0.135928580625778</v>
      </c>
    </row>
    <row r="6" s="196" customFormat="1" ht="16" customHeight="1" spans="1:6">
      <c r="A6" s="201" t="s">
        <v>62</v>
      </c>
      <c r="B6" s="202"/>
      <c r="C6" s="202"/>
      <c r="D6" s="203"/>
    </row>
    <row r="7" s="196" customFormat="1" ht="16" customHeight="1" spans="1:6">
      <c r="A7" s="201" t="s">
        <v>63</v>
      </c>
      <c r="B7" s="202">
        <v>74</v>
      </c>
      <c r="C7" s="202">
        <v>63</v>
      </c>
      <c r="D7" s="203">
        <f t="shared" ref="D6:D31" si="0">(C7-B7)/B7</f>
        <v>-0.148648648648649</v>
      </c>
    </row>
    <row r="8" s="196" customFormat="1" ht="16" customHeight="1" spans="1:6">
      <c r="A8" s="201" t="s">
        <v>64</v>
      </c>
      <c r="B8" s="202">
        <v>5199</v>
      </c>
      <c r="C8" s="202">
        <v>5652</v>
      </c>
      <c r="D8" s="203">
        <f t="shared" si="0"/>
        <v>0.087132140796307</v>
      </c>
    </row>
    <row r="9" s="196" customFormat="1" ht="16" customHeight="1" spans="1:6">
      <c r="A9" s="201" t="s">
        <v>65</v>
      </c>
      <c r="B9" s="202">
        <v>13620</v>
      </c>
      <c r="C9" s="202">
        <f>14472-557</f>
        <v>13915</v>
      </c>
      <c r="D9" s="203">
        <f t="shared" si="0"/>
        <v>0.0216593245227606</v>
      </c>
    </row>
    <row r="10" s="196" customFormat="1" ht="16" customHeight="1" spans="1:6">
      <c r="A10" s="201" t="s">
        <v>66</v>
      </c>
      <c r="B10" s="202">
        <v>3627</v>
      </c>
      <c r="C10" s="202">
        <v>2238</v>
      </c>
      <c r="D10" s="203">
        <f t="shared" si="0"/>
        <v>-0.382961124896609</v>
      </c>
    </row>
    <row r="11" s="196" customFormat="1" ht="16" customHeight="1" spans="1:6">
      <c r="A11" s="201" t="s">
        <v>67</v>
      </c>
      <c r="B11" s="202">
        <v>11783</v>
      </c>
      <c r="C11" s="202">
        <v>10289</v>
      </c>
      <c r="D11" s="203">
        <f t="shared" si="0"/>
        <v>-0.12679283713825</v>
      </c>
    </row>
    <row r="12" s="196" customFormat="1" ht="16" customHeight="1" spans="1:6">
      <c r="A12" s="201" t="s">
        <v>68</v>
      </c>
      <c r="B12" s="202">
        <v>18474</v>
      </c>
      <c r="C12" s="202">
        <v>17447</v>
      </c>
      <c r="D12" s="203">
        <f t="shared" si="0"/>
        <v>-0.0555916423081087</v>
      </c>
    </row>
    <row r="13" s="196" customFormat="1" ht="16" customHeight="1" spans="1:6">
      <c r="A13" s="201" t="s">
        <v>69</v>
      </c>
      <c r="B13" s="202">
        <v>11139</v>
      </c>
      <c r="C13" s="202">
        <v>14055</v>
      </c>
      <c r="D13" s="203">
        <f t="shared" si="0"/>
        <v>0.261782924858605</v>
      </c>
    </row>
    <row r="14" s="196" customFormat="1" ht="16" customHeight="1" spans="1:6">
      <c r="A14" s="201" t="s">
        <v>70</v>
      </c>
      <c r="B14" s="202">
        <v>4983</v>
      </c>
      <c r="C14" s="202">
        <v>12436</v>
      </c>
      <c r="D14" s="203">
        <f t="shared" si="0"/>
        <v>1.49568533012242</v>
      </c>
    </row>
    <row r="15" s="196" customFormat="1" ht="16" customHeight="1" spans="1:6">
      <c r="A15" s="201" t="s">
        <v>71</v>
      </c>
      <c r="B15" s="202">
        <v>2995</v>
      </c>
      <c r="C15" s="202">
        <v>4407</v>
      </c>
      <c r="D15" s="203">
        <f t="shared" si="0"/>
        <v>0.471452420701169</v>
      </c>
    </row>
    <row r="16" s="196" customFormat="1" ht="16" customHeight="1" spans="1:6">
      <c r="A16" s="201" t="s">
        <v>72</v>
      </c>
      <c r="B16" s="202">
        <v>70404</v>
      </c>
      <c r="C16" s="202">
        <v>65934</v>
      </c>
      <c r="D16" s="203">
        <f t="shared" si="0"/>
        <v>-0.0634907107550707</v>
      </c>
    </row>
    <row r="17" s="196" customFormat="1" ht="16" customHeight="1" spans="1:4">
      <c r="A17" s="201" t="s">
        <v>73</v>
      </c>
      <c r="B17" s="202">
        <v>10085</v>
      </c>
      <c r="C17" s="202">
        <v>14126</v>
      </c>
      <c r="D17" s="203">
        <f t="shared" si="0"/>
        <v>0.400694100148736</v>
      </c>
    </row>
    <row r="18" s="196" customFormat="1" ht="16" customHeight="1" spans="1:4">
      <c r="A18" s="201" t="s">
        <v>74</v>
      </c>
      <c r="B18" s="202">
        <v>5011</v>
      </c>
      <c r="C18" s="202">
        <v>766</v>
      </c>
      <c r="D18" s="203">
        <f t="shared" si="0"/>
        <v>-0.847136300139693</v>
      </c>
    </row>
    <row r="19" s="196" customFormat="1" ht="16" customHeight="1" spans="1:4">
      <c r="A19" s="201" t="s">
        <v>75</v>
      </c>
      <c r="B19" s="202">
        <v>264</v>
      </c>
      <c r="C19" s="202">
        <v>587</v>
      </c>
      <c r="D19" s="203">
        <f t="shared" si="0"/>
        <v>1.22348484848485</v>
      </c>
    </row>
    <row r="20" s="196" customFormat="1" ht="16" customHeight="1" spans="1:4">
      <c r="A20" s="201" t="s">
        <v>76</v>
      </c>
      <c r="B20" s="202">
        <v>0</v>
      </c>
      <c r="C20" s="202">
        <v>30</v>
      </c>
      <c r="D20" s="203"/>
    </row>
    <row r="21" s="196" customFormat="1" ht="16" customHeight="1" spans="1:4">
      <c r="A21" s="201" t="s">
        <v>77</v>
      </c>
      <c r="B21" s="202"/>
      <c r="C21" s="202"/>
      <c r="D21" s="203"/>
    </row>
    <row r="22" s="196" customFormat="1" ht="16" customHeight="1" spans="1:4">
      <c r="A22" s="201" t="s">
        <v>78</v>
      </c>
      <c r="B22" s="202">
        <v>2345</v>
      </c>
      <c r="C22" s="202">
        <v>3397</v>
      </c>
      <c r="D22" s="203">
        <f t="shared" si="0"/>
        <v>0.44861407249467</v>
      </c>
    </row>
    <row r="23" s="196" customFormat="1" ht="16" customHeight="1" spans="1:4">
      <c r="A23" s="201" t="s">
        <v>79</v>
      </c>
      <c r="B23" s="202">
        <v>3648</v>
      </c>
      <c r="C23" s="202">
        <v>4244</v>
      </c>
      <c r="D23" s="203">
        <f t="shared" si="0"/>
        <v>0.163377192982456</v>
      </c>
    </row>
    <row r="24" s="196" customFormat="1" ht="16" customHeight="1" spans="1:4">
      <c r="A24" s="201" t="s">
        <v>80</v>
      </c>
      <c r="B24" s="202">
        <v>0</v>
      </c>
      <c r="C24" s="202">
        <v>0</v>
      </c>
      <c r="D24" s="203"/>
    </row>
    <row r="25" s="196" customFormat="1" ht="16" customHeight="1" spans="1:4">
      <c r="A25" s="201" t="s">
        <v>81</v>
      </c>
      <c r="B25" s="202">
        <v>3037</v>
      </c>
      <c r="C25" s="202">
        <v>3849</v>
      </c>
      <c r="D25" s="203">
        <f t="shared" si="0"/>
        <v>0.267369114257491</v>
      </c>
    </row>
    <row r="26" s="196" customFormat="1" ht="16" customHeight="1" spans="1:4">
      <c r="A26" s="201" t="s">
        <v>82</v>
      </c>
      <c r="B26" s="202"/>
      <c r="C26" s="202"/>
      <c r="D26" s="203"/>
    </row>
    <row r="27" s="196" customFormat="1" ht="16" customHeight="1" spans="1:4">
      <c r="A27" s="201" t="s">
        <v>83</v>
      </c>
      <c r="B27" s="202">
        <v>1564</v>
      </c>
      <c r="C27" s="202">
        <v>1685</v>
      </c>
      <c r="D27" s="203">
        <f t="shared" si="0"/>
        <v>0.0773657289002558</v>
      </c>
    </row>
    <row r="28" s="196" customFormat="1" ht="16" customHeight="1" spans="1:4">
      <c r="A28" s="201" t="s">
        <v>84</v>
      </c>
      <c r="B28" s="202"/>
      <c r="C28" s="202">
        <v>1684</v>
      </c>
      <c r="D28" s="203"/>
    </row>
    <row r="29" s="196" customFormat="1" ht="16" customHeight="1" spans="1:4">
      <c r="A29" s="201" t="s">
        <v>85</v>
      </c>
      <c r="B29" s="202">
        <v>8</v>
      </c>
      <c r="C29" s="202">
        <v>7</v>
      </c>
      <c r="D29" s="203">
        <f t="shared" si="0"/>
        <v>-0.125</v>
      </c>
    </row>
    <row r="30" s="196" customFormat="1" ht="16" customHeight="1" spans="1:4">
      <c r="A30" s="201"/>
      <c r="B30" s="202"/>
      <c r="C30" s="202"/>
      <c r="D30" s="203"/>
    </row>
    <row r="31" s="196" customFormat="1" ht="16" customHeight="1" spans="1:4">
      <c r="A31" s="168" t="s">
        <v>86</v>
      </c>
      <c r="B31" s="204">
        <f>SUM(B5:B29)</f>
        <v>191559</v>
      </c>
      <c r="C31" s="202">
        <f>SUM(C5:C27,C29)</f>
        <v>201593</v>
      </c>
      <c r="D31" s="203">
        <f t="shared" si="0"/>
        <v>0.052380728652791</v>
      </c>
    </row>
  </sheetData>
  <mergeCells count="1">
    <mergeCell ref="A2:D2"/>
  </mergeCells>
  <printOptions horizontalCentered="1"/>
  <pageMargins left="0.511805555555556" right="0.550694444444444" top="0.550694444444444" bottom="0.66875" header="0.314583333333333" footer="0.432638888888889"/>
  <pageSetup paperSize="9" firstPageNumber="2" orientation="landscape" useFirstPageNumber="1" horizontalDpi="600"/>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E73"/>
  <sheetViews>
    <sheetView showGridLines="0" showZeros="0" zoomScale="90" zoomScaleNormal="90" topLeftCell="A52" workbookViewId="0">
      <selection activeCell="H15" sqref="H15"/>
    </sheetView>
  </sheetViews>
  <sheetFormatPr defaultColWidth="12.125" defaultRowHeight="15.6" customHeight="1" outlineLevelCol="4"/>
  <cols>
    <col min="1" max="1" width="21.7416666666667" style="180" customWidth="1"/>
    <col min="2" max="2" width="55.625" style="180" customWidth="1"/>
    <col min="3" max="3" width="28.375" style="180" customWidth="1"/>
    <col min="4" max="4" width="23.8166666666667" style="180" customWidth="1"/>
    <col min="5" max="256" width="12.125" style="180"/>
    <col min="257" max="257" width="13.25" style="180" customWidth="1"/>
    <col min="258" max="258" width="52" style="180" customWidth="1"/>
    <col min="259" max="259" width="28.375" style="180" customWidth="1"/>
    <col min="260" max="512" width="12.125" style="180"/>
    <col min="513" max="513" width="13.25" style="180" customWidth="1"/>
    <col min="514" max="514" width="52" style="180" customWidth="1"/>
    <col min="515" max="515" width="28.375" style="180" customWidth="1"/>
    <col min="516" max="768" width="12.125" style="180"/>
    <col min="769" max="769" width="13.25" style="180" customWidth="1"/>
    <col min="770" max="770" width="52" style="180" customWidth="1"/>
    <col min="771" max="771" width="28.375" style="180" customWidth="1"/>
    <col min="772" max="1024" width="12.125" style="180"/>
    <col min="1025" max="1025" width="13.25" style="180" customWidth="1"/>
    <col min="1026" max="1026" width="52" style="180" customWidth="1"/>
    <col min="1027" max="1027" width="28.375" style="180" customWidth="1"/>
    <col min="1028" max="1280" width="12.125" style="180"/>
    <col min="1281" max="1281" width="13.25" style="180" customWidth="1"/>
    <col min="1282" max="1282" width="52" style="180" customWidth="1"/>
    <col min="1283" max="1283" width="28.375" style="180" customWidth="1"/>
    <col min="1284" max="1536" width="12.125" style="180"/>
    <col min="1537" max="1537" width="13.25" style="180" customWidth="1"/>
    <col min="1538" max="1538" width="52" style="180" customWidth="1"/>
    <col min="1539" max="1539" width="28.375" style="180" customWidth="1"/>
    <col min="1540" max="1792" width="12.125" style="180"/>
    <col min="1793" max="1793" width="13.25" style="180" customWidth="1"/>
    <col min="1794" max="1794" width="52" style="180" customWidth="1"/>
    <col min="1795" max="1795" width="28.375" style="180" customWidth="1"/>
    <col min="1796" max="2048" width="12.125" style="180"/>
    <col min="2049" max="2049" width="13.25" style="180" customWidth="1"/>
    <col min="2050" max="2050" width="52" style="180" customWidth="1"/>
    <col min="2051" max="2051" width="28.375" style="180" customWidth="1"/>
    <col min="2052" max="2304" width="12.125" style="180"/>
    <col min="2305" max="2305" width="13.25" style="180" customWidth="1"/>
    <col min="2306" max="2306" width="52" style="180" customWidth="1"/>
    <col min="2307" max="2307" width="28.375" style="180" customWidth="1"/>
    <col min="2308" max="2560" width="12.125" style="180"/>
    <col min="2561" max="2561" width="13.25" style="180" customWidth="1"/>
    <col min="2562" max="2562" width="52" style="180" customWidth="1"/>
    <col min="2563" max="2563" width="28.375" style="180" customWidth="1"/>
    <col min="2564" max="2816" width="12.125" style="180"/>
    <col min="2817" max="2817" width="13.25" style="180" customWidth="1"/>
    <col min="2818" max="2818" width="52" style="180" customWidth="1"/>
    <col min="2819" max="2819" width="28.375" style="180" customWidth="1"/>
    <col min="2820" max="3072" width="12.125" style="180"/>
    <col min="3073" max="3073" width="13.25" style="180" customWidth="1"/>
    <col min="3074" max="3074" width="52" style="180" customWidth="1"/>
    <col min="3075" max="3075" width="28.375" style="180" customWidth="1"/>
    <col min="3076" max="3328" width="12.125" style="180"/>
    <col min="3329" max="3329" width="13.25" style="180" customWidth="1"/>
    <col min="3330" max="3330" width="52" style="180" customWidth="1"/>
    <col min="3331" max="3331" width="28.375" style="180" customWidth="1"/>
    <col min="3332" max="3584" width="12.125" style="180"/>
    <col min="3585" max="3585" width="13.25" style="180" customWidth="1"/>
    <col min="3586" max="3586" width="52" style="180" customWidth="1"/>
    <col min="3587" max="3587" width="28.375" style="180" customWidth="1"/>
    <col min="3588" max="3840" width="12.125" style="180"/>
    <col min="3841" max="3841" width="13.25" style="180" customWidth="1"/>
    <col min="3842" max="3842" width="52" style="180" customWidth="1"/>
    <col min="3843" max="3843" width="28.375" style="180" customWidth="1"/>
    <col min="3844" max="4096" width="12.125" style="180"/>
    <col min="4097" max="4097" width="13.25" style="180" customWidth="1"/>
    <col min="4098" max="4098" width="52" style="180" customWidth="1"/>
    <col min="4099" max="4099" width="28.375" style="180" customWidth="1"/>
    <col min="4100" max="4352" width="12.125" style="180"/>
    <col min="4353" max="4353" width="13.25" style="180" customWidth="1"/>
    <col min="4354" max="4354" width="52" style="180" customWidth="1"/>
    <col min="4355" max="4355" width="28.375" style="180" customWidth="1"/>
    <col min="4356" max="4608" width="12.125" style="180"/>
    <col min="4609" max="4609" width="13.25" style="180" customWidth="1"/>
    <col min="4610" max="4610" width="52" style="180" customWidth="1"/>
    <col min="4611" max="4611" width="28.375" style="180" customWidth="1"/>
    <col min="4612" max="4864" width="12.125" style="180"/>
    <col min="4865" max="4865" width="13.25" style="180" customWidth="1"/>
    <col min="4866" max="4866" width="52" style="180" customWidth="1"/>
    <col min="4867" max="4867" width="28.375" style="180" customWidth="1"/>
    <col min="4868" max="5120" width="12.125" style="180"/>
    <col min="5121" max="5121" width="13.25" style="180" customWidth="1"/>
    <col min="5122" max="5122" width="52" style="180" customWidth="1"/>
    <col min="5123" max="5123" width="28.375" style="180" customWidth="1"/>
    <col min="5124" max="5376" width="12.125" style="180"/>
    <col min="5377" max="5377" width="13.25" style="180" customWidth="1"/>
    <col min="5378" max="5378" width="52" style="180" customWidth="1"/>
    <col min="5379" max="5379" width="28.375" style="180" customWidth="1"/>
    <col min="5380" max="5632" width="12.125" style="180"/>
    <col min="5633" max="5633" width="13.25" style="180" customWidth="1"/>
    <col min="5634" max="5634" width="52" style="180" customWidth="1"/>
    <col min="5635" max="5635" width="28.375" style="180" customWidth="1"/>
    <col min="5636" max="5888" width="12.125" style="180"/>
    <col min="5889" max="5889" width="13.25" style="180" customWidth="1"/>
    <col min="5890" max="5890" width="52" style="180" customWidth="1"/>
    <col min="5891" max="5891" width="28.375" style="180" customWidth="1"/>
    <col min="5892" max="6144" width="12.125" style="180"/>
    <col min="6145" max="6145" width="13.25" style="180" customWidth="1"/>
    <col min="6146" max="6146" width="52" style="180" customWidth="1"/>
    <col min="6147" max="6147" width="28.375" style="180" customWidth="1"/>
    <col min="6148" max="6400" width="12.125" style="180"/>
    <col min="6401" max="6401" width="13.25" style="180" customWidth="1"/>
    <col min="6402" max="6402" width="52" style="180" customWidth="1"/>
    <col min="6403" max="6403" width="28.375" style="180" customWidth="1"/>
    <col min="6404" max="6656" width="12.125" style="180"/>
    <col min="6657" max="6657" width="13.25" style="180" customWidth="1"/>
    <col min="6658" max="6658" width="52" style="180" customWidth="1"/>
    <col min="6659" max="6659" width="28.375" style="180" customWidth="1"/>
    <col min="6660" max="6912" width="12.125" style="180"/>
    <col min="6913" max="6913" width="13.25" style="180" customWidth="1"/>
    <col min="6914" max="6914" width="52" style="180" customWidth="1"/>
    <col min="6915" max="6915" width="28.375" style="180" customWidth="1"/>
    <col min="6916" max="7168" width="12.125" style="180"/>
    <col min="7169" max="7169" width="13.25" style="180" customWidth="1"/>
    <col min="7170" max="7170" width="52" style="180" customWidth="1"/>
    <col min="7171" max="7171" width="28.375" style="180" customWidth="1"/>
    <col min="7172" max="7424" width="12.125" style="180"/>
    <col min="7425" max="7425" width="13.25" style="180" customWidth="1"/>
    <col min="7426" max="7426" width="52" style="180" customWidth="1"/>
    <col min="7427" max="7427" width="28.375" style="180" customWidth="1"/>
    <col min="7428" max="7680" width="12.125" style="180"/>
    <col min="7681" max="7681" width="13.25" style="180" customWidth="1"/>
    <col min="7682" max="7682" width="52" style="180" customWidth="1"/>
    <col min="7683" max="7683" width="28.375" style="180" customWidth="1"/>
    <col min="7684" max="7936" width="12.125" style="180"/>
    <col min="7937" max="7937" width="13.25" style="180" customWidth="1"/>
    <col min="7938" max="7938" width="52" style="180" customWidth="1"/>
    <col min="7939" max="7939" width="28.375" style="180" customWidth="1"/>
    <col min="7940" max="8192" width="12.125" style="180"/>
    <col min="8193" max="8193" width="13.25" style="180" customWidth="1"/>
    <col min="8194" max="8194" width="52" style="180" customWidth="1"/>
    <col min="8195" max="8195" width="28.375" style="180" customWidth="1"/>
    <col min="8196" max="8448" width="12.125" style="180"/>
    <col min="8449" max="8449" width="13.25" style="180" customWidth="1"/>
    <col min="8450" max="8450" width="52" style="180" customWidth="1"/>
    <col min="8451" max="8451" width="28.375" style="180" customWidth="1"/>
    <col min="8452" max="8704" width="12.125" style="180"/>
    <col min="8705" max="8705" width="13.25" style="180" customWidth="1"/>
    <col min="8706" max="8706" width="52" style="180" customWidth="1"/>
    <col min="8707" max="8707" width="28.375" style="180" customWidth="1"/>
    <col min="8708" max="8960" width="12.125" style="180"/>
    <col min="8961" max="8961" width="13.25" style="180" customWidth="1"/>
    <col min="8962" max="8962" width="52" style="180" customWidth="1"/>
    <col min="8963" max="8963" width="28.375" style="180" customWidth="1"/>
    <col min="8964" max="9216" width="12.125" style="180"/>
    <col min="9217" max="9217" width="13.25" style="180" customWidth="1"/>
    <col min="9218" max="9218" width="52" style="180" customWidth="1"/>
    <col min="9219" max="9219" width="28.375" style="180" customWidth="1"/>
    <col min="9220" max="9472" width="12.125" style="180"/>
    <col min="9473" max="9473" width="13.25" style="180" customWidth="1"/>
    <col min="9474" max="9474" width="52" style="180" customWidth="1"/>
    <col min="9475" max="9475" width="28.375" style="180" customWidth="1"/>
    <col min="9476" max="9728" width="12.125" style="180"/>
    <col min="9729" max="9729" width="13.25" style="180" customWidth="1"/>
    <col min="9730" max="9730" width="52" style="180" customWidth="1"/>
    <col min="9731" max="9731" width="28.375" style="180" customWidth="1"/>
    <col min="9732" max="9984" width="12.125" style="180"/>
    <col min="9985" max="9985" width="13.25" style="180" customWidth="1"/>
    <col min="9986" max="9986" width="52" style="180" customWidth="1"/>
    <col min="9987" max="9987" width="28.375" style="180" customWidth="1"/>
    <col min="9988" max="10240" width="12.125" style="180"/>
    <col min="10241" max="10241" width="13.25" style="180" customWidth="1"/>
    <col min="10242" max="10242" width="52" style="180" customWidth="1"/>
    <col min="10243" max="10243" width="28.375" style="180" customWidth="1"/>
    <col min="10244" max="10496" width="12.125" style="180"/>
    <col min="10497" max="10497" width="13.25" style="180" customWidth="1"/>
    <col min="10498" max="10498" width="52" style="180" customWidth="1"/>
    <col min="10499" max="10499" width="28.375" style="180" customWidth="1"/>
    <col min="10500" max="10752" width="12.125" style="180"/>
    <col min="10753" max="10753" width="13.25" style="180" customWidth="1"/>
    <col min="10754" max="10754" width="52" style="180" customWidth="1"/>
    <col min="10755" max="10755" width="28.375" style="180" customWidth="1"/>
    <col min="10756" max="11008" width="12.125" style="180"/>
    <col min="11009" max="11009" width="13.25" style="180" customWidth="1"/>
    <col min="11010" max="11010" width="52" style="180" customWidth="1"/>
    <col min="11011" max="11011" width="28.375" style="180" customWidth="1"/>
    <col min="11012" max="11264" width="12.125" style="180"/>
    <col min="11265" max="11265" width="13.25" style="180" customWidth="1"/>
    <col min="11266" max="11266" width="52" style="180" customWidth="1"/>
    <col min="11267" max="11267" width="28.375" style="180" customWidth="1"/>
    <col min="11268" max="11520" width="12.125" style="180"/>
    <col min="11521" max="11521" width="13.25" style="180" customWidth="1"/>
    <col min="11522" max="11522" width="52" style="180" customWidth="1"/>
    <col min="11523" max="11523" width="28.375" style="180" customWidth="1"/>
    <col min="11524" max="11776" width="12.125" style="180"/>
    <col min="11777" max="11777" width="13.25" style="180" customWidth="1"/>
    <col min="11778" max="11778" width="52" style="180" customWidth="1"/>
    <col min="11779" max="11779" width="28.375" style="180" customWidth="1"/>
    <col min="11780" max="12032" width="12.125" style="180"/>
    <col min="12033" max="12033" width="13.25" style="180" customWidth="1"/>
    <col min="12034" max="12034" width="52" style="180" customWidth="1"/>
    <col min="12035" max="12035" width="28.375" style="180" customWidth="1"/>
    <col min="12036" max="12288" width="12.125" style="180"/>
    <col min="12289" max="12289" width="13.25" style="180" customWidth="1"/>
    <col min="12290" max="12290" width="52" style="180" customWidth="1"/>
    <col min="12291" max="12291" width="28.375" style="180" customWidth="1"/>
    <col min="12292" max="12544" width="12.125" style="180"/>
    <col min="12545" max="12545" width="13.25" style="180" customWidth="1"/>
    <col min="12546" max="12546" width="52" style="180" customWidth="1"/>
    <col min="12547" max="12547" width="28.375" style="180" customWidth="1"/>
    <col min="12548" max="12800" width="12.125" style="180"/>
    <col min="12801" max="12801" width="13.25" style="180" customWidth="1"/>
    <col min="12802" max="12802" width="52" style="180" customWidth="1"/>
    <col min="12803" max="12803" width="28.375" style="180" customWidth="1"/>
    <col min="12804" max="13056" width="12.125" style="180"/>
    <col min="13057" max="13057" width="13.25" style="180" customWidth="1"/>
    <col min="13058" max="13058" width="52" style="180" customWidth="1"/>
    <col min="13059" max="13059" width="28.375" style="180" customWidth="1"/>
    <col min="13060" max="13312" width="12.125" style="180"/>
    <col min="13313" max="13313" width="13.25" style="180" customWidth="1"/>
    <col min="13314" max="13314" width="52" style="180" customWidth="1"/>
    <col min="13315" max="13315" width="28.375" style="180" customWidth="1"/>
    <col min="13316" max="13568" width="12.125" style="180"/>
    <col min="13569" max="13569" width="13.25" style="180" customWidth="1"/>
    <col min="13570" max="13570" width="52" style="180" customWidth="1"/>
    <col min="13571" max="13571" width="28.375" style="180" customWidth="1"/>
    <col min="13572" max="13824" width="12.125" style="180"/>
    <col min="13825" max="13825" width="13.25" style="180" customWidth="1"/>
    <col min="13826" max="13826" width="52" style="180" customWidth="1"/>
    <col min="13827" max="13827" width="28.375" style="180" customWidth="1"/>
    <col min="13828" max="14080" width="12.125" style="180"/>
    <col min="14081" max="14081" width="13.25" style="180" customWidth="1"/>
    <col min="14082" max="14082" width="52" style="180" customWidth="1"/>
    <col min="14083" max="14083" width="28.375" style="180" customWidth="1"/>
    <col min="14084" max="14336" width="12.125" style="180"/>
    <col min="14337" max="14337" width="13.25" style="180" customWidth="1"/>
    <col min="14338" max="14338" width="52" style="180" customWidth="1"/>
    <col min="14339" max="14339" width="28.375" style="180" customWidth="1"/>
    <col min="14340" max="14592" width="12.125" style="180"/>
    <col min="14593" max="14593" width="13.25" style="180" customWidth="1"/>
    <col min="14594" max="14594" width="52" style="180" customWidth="1"/>
    <col min="14595" max="14595" width="28.375" style="180" customWidth="1"/>
    <col min="14596" max="14848" width="12.125" style="180"/>
    <col min="14849" max="14849" width="13.25" style="180" customWidth="1"/>
    <col min="14850" max="14850" width="52" style="180" customWidth="1"/>
    <col min="14851" max="14851" width="28.375" style="180" customWidth="1"/>
    <col min="14852" max="15104" width="12.125" style="180"/>
    <col min="15105" max="15105" width="13.25" style="180" customWidth="1"/>
    <col min="15106" max="15106" width="52" style="180" customWidth="1"/>
    <col min="15107" max="15107" width="28.375" style="180" customWidth="1"/>
    <col min="15108" max="15360" width="12.125" style="180"/>
    <col min="15361" max="15361" width="13.25" style="180" customWidth="1"/>
    <col min="15362" max="15362" width="52" style="180" customWidth="1"/>
    <col min="15363" max="15363" width="28.375" style="180" customWidth="1"/>
    <col min="15364" max="15616" width="12.125" style="180"/>
    <col min="15617" max="15617" width="13.25" style="180" customWidth="1"/>
    <col min="15618" max="15618" width="52" style="180" customWidth="1"/>
    <col min="15619" max="15619" width="28.375" style="180" customWidth="1"/>
    <col min="15620" max="15872" width="12.125" style="180"/>
    <col min="15873" max="15873" width="13.25" style="180" customWidth="1"/>
    <col min="15874" max="15874" width="52" style="180" customWidth="1"/>
    <col min="15875" max="15875" width="28.375" style="180" customWidth="1"/>
    <col min="15876" max="16128" width="12.125" style="180"/>
    <col min="16129" max="16129" width="13.25" style="180" customWidth="1"/>
    <col min="16130" max="16130" width="52" style="180" customWidth="1"/>
    <col min="16131" max="16131" width="28.375" style="180" customWidth="1"/>
    <col min="16132" max="16384" width="12.125" style="180"/>
  </cols>
  <sheetData>
    <row r="1" s="180" customFormat="1" customHeight="1" spans="1:5">
      <c r="A1" s="180" t="s">
        <v>87</v>
      </c>
    </row>
    <row r="2" s="180" customFormat="1" ht="27" customHeight="1" spans="1:5">
      <c r="A2" s="182" t="s">
        <v>88</v>
      </c>
      <c r="B2" s="182"/>
      <c r="C2" s="182"/>
      <c r="D2" s="182"/>
    </row>
    <row r="3" s="180" customFormat="1" ht="17.1" customHeight="1" spans="1:5">
      <c r="A3" s="183" t="s">
        <v>89</v>
      </c>
      <c r="B3" s="183" t="s">
        <v>89</v>
      </c>
      <c r="C3" s="184"/>
      <c r="D3" s="184" t="s">
        <v>90</v>
      </c>
    </row>
    <row r="4" s="180" customFormat="1" ht="19" customHeight="1" spans="1:5">
      <c r="A4" s="185" t="s">
        <v>91</v>
      </c>
      <c r="B4" s="185" t="s">
        <v>92</v>
      </c>
      <c r="C4" s="185" t="s">
        <v>93</v>
      </c>
      <c r="D4" s="185" t="s">
        <v>94</v>
      </c>
    </row>
    <row r="5" s="180" customFormat="1" ht="19" customHeight="1" spans="1:5">
      <c r="A5" s="187" t="s">
        <v>89</v>
      </c>
      <c r="B5" s="191" t="s">
        <v>95</v>
      </c>
      <c r="C5" s="286">
        <f>SUM(C6,C11,C22,C30,C37,C41,C44,C48,C53,C59,C63,C68)</f>
        <v>201593</v>
      </c>
      <c r="D5" s="286">
        <f>SUM(D6,D11,D22,D30,D37,D41,D44,D48,D53,D59,D68)</f>
        <v>58491</v>
      </c>
      <c r="E5" s="296"/>
    </row>
    <row r="6" s="180" customFormat="1" ht="19" customHeight="1" spans="1:5">
      <c r="A6" s="187" t="s">
        <v>96</v>
      </c>
      <c r="B6" s="191" t="s">
        <v>97</v>
      </c>
      <c r="C6" s="286">
        <f>SUM(C7:C10)</f>
        <v>25851</v>
      </c>
      <c r="D6" s="286">
        <f>SUM(D7:D10)</f>
        <v>25081</v>
      </c>
    </row>
    <row r="7" s="180" customFormat="1" ht="19" customHeight="1" spans="1:5">
      <c r="A7" s="187" t="s">
        <v>98</v>
      </c>
      <c r="B7" s="187" t="s">
        <v>99</v>
      </c>
      <c r="C7" s="286">
        <v>18690</v>
      </c>
      <c r="D7" s="286">
        <v>18183</v>
      </c>
    </row>
    <row r="8" s="180" customFormat="1" ht="19" customHeight="1" spans="1:5">
      <c r="A8" s="187" t="s">
        <v>100</v>
      </c>
      <c r="B8" s="187" t="s">
        <v>101</v>
      </c>
      <c r="C8" s="286">
        <v>5012</v>
      </c>
      <c r="D8" s="286">
        <v>4751</v>
      </c>
    </row>
    <row r="9" s="180" customFormat="1" ht="19" customHeight="1" spans="1:5">
      <c r="A9" s="187" t="s">
        <v>102</v>
      </c>
      <c r="B9" s="187" t="s">
        <v>103</v>
      </c>
      <c r="C9" s="286">
        <v>2149</v>
      </c>
      <c r="D9" s="286">
        <v>2147</v>
      </c>
    </row>
    <row r="10" s="180" customFormat="1" ht="19" customHeight="1" spans="1:5">
      <c r="A10" s="187" t="s">
        <v>104</v>
      </c>
      <c r="B10" s="187" t="s">
        <v>105</v>
      </c>
      <c r="C10" s="286"/>
      <c r="D10" s="286"/>
    </row>
    <row r="11" s="180" customFormat="1" ht="19" customHeight="1" spans="1:5">
      <c r="A11" s="187" t="s">
        <v>106</v>
      </c>
      <c r="B11" s="191" t="s">
        <v>107</v>
      </c>
      <c r="C11" s="286">
        <f>SUM(C12:C21)</f>
        <v>18905</v>
      </c>
      <c r="D11" s="286">
        <f>SUM(D12:D21)</f>
        <v>4833</v>
      </c>
    </row>
    <row r="12" s="180" customFormat="1" ht="19" customHeight="1" spans="1:5">
      <c r="A12" s="187" t="s">
        <v>108</v>
      </c>
      <c r="B12" s="187" t="s">
        <v>109</v>
      </c>
      <c r="C12" s="286">
        <v>14031</v>
      </c>
      <c r="D12" s="286">
        <v>4151</v>
      </c>
    </row>
    <row r="13" s="180" customFormat="1" ht="19" customHeight="1" spans="1:5">
      <c r="A13" s="187" t="s">
        <v>110</v>
      </c>
      <c r="B13" s="187" t="s">
        <v>111</v>
      </c>
      <c r="C13" s="286">
        <v>59</v>
      </c>
      <c r="D13" s="286">
        <v>58</v>
      </c>
    </row>
    <row r="14" s="180" customFormat="1" ht="19" customHeight="1" spans="1:5">
      <c r="A14" s="187" t="s">
        <v>112</v>
      </c>
      <c r="B14" s="187" t="s">
        <v>113</v>
      </c>
      <c r="C14" s="286">
        <v>157</v>
      </c>
      <c r="D14" s="286">
        <v>23</v>
      </c>
    </row>
    <row r="15" s="180" customFormat="1" ht="19" customHeight="1" spans="1:5">
      <c r="A15" s="187" t="s">
        <v>114</v>
      </c>
      <c r="B15" s="187" t="s">
        <v>115</v>
      </c>
      <c r="C15" s="286">
        <v>322</v>
      </c>
      <c r="D15" s="286">
        <v>2</v>
      </c>
    </row>
    <row r="16" s="180" customFormat="1" ht="19" customHeight="1" spans="1:5">
      <c r="A16" s="187" t="s">
        <v>116</v>
      </c>
      <c r="B16" s="187" t="s">
        <v>117</v>
      </c>
      <c r="C16" s="286">
        <v>1967</v>
      </c>
      <c r="D16" s="286">
        <v>278</v>
      </c>
    </row>
    <row r="17" s="180" customFormat="1" ht="19" customHeight="1" spans="1:4">
      <c r="A17" s="187" t="s">
        <v>118</v>
      </c>
      <c r="B17" s="187" t="s">
        <v>119</v>
      </c>
      <c r="C17" s="286">
        <v>84</v>
      </c>
      <c r="D17" s="286">
        <v>85</v>
      </c>
    </row>
    <row r="18" s="180" customFormat="1" ht="19" customHeight="1" spans="1:4">
      <c r="A18" s="187" t="s">
        <v>120</v>
      </c>
      <c r="B18" s="187" t="s">
        <v>121</v>
      </c>
      <c r="C18" s="286"/>
      <c r="D18" s="286"/>
    </row>
    <row r="19" s="180" customFormat="1" ht="19" customHeight="1" spans="1:4">
      <c r="A19" s="187" t="s">
        <v>122</v>
      </c>
      <c r="B19" s="187" t="s">
        <v>123</v>
      </c>
      <c r="C19" s="286">
        <v>103</v>
      </c>
      <c r="D19" s="286">
        <v>103</v>
      </c>
    </row>
    <row r="20" s="180" customFormat="1" ht="19" customHeight="1" spans="1:4">
      <c r="A20" s="187" t="s">
        <v>124</v>
      </c>
      <c r="B20" s="187" t="s">
        <v>125</v>
      </c>
      <c r="C20" s="286">
        <v>2006</v>
      </c>
      <c r="D20" s="286">
        <v>133</v>
      </c>
    </row>
    <row r="21" s="180" customFormat="1" ht="19" customHeight="1" spans="1:4">
      <c r="A21" s="187" t="s">
        <v>126</v>
      </c>
      <c r="B21" s="187" t="s">
        <v>127</v>
      </c>
      <c r="C21" s="286">
        <v>176</v>
      </c>
      <c r="D21" s="286"/>
    </row>
    <row r="22" s="180" customFormat="1" ht="19" customHeight="1" spans="1:4">
      <c r="A22" s="187" t="s">
        <v>128</v>
      </c>
      <c r="B22" s="191" t="s">
        <v>129</v>
      </c>
      <c r="C22" s="286">
        <f>SUM(C23:C29)</f>
        <v>42370</v>
      </c>
      <c r="D22" s="286">
        <f>SUM(D23:D29)</f>
        <v>13</v>
      </c>
    </row>
    <row r="23" s="180" customFormat="1" ht="19" customHeight="1" spans="1:4">
      <c r="A23" s="187" t="s">
        <v>130</v>
      </c>
      <c r="B23" s="187" t="s">
        <v>131</v>
      </c>
      <c r="C23" s="286">
        <v>1976</v>
      </c>
      <c r="D23" s="286"/>
    </row>
    <row r="24" s="180" customFormat="1" ht="19" customHeight="1" spans="1:4">
      <c r="A24" s="187" t="s">
        <v>132</v>
      </c>
      <c r="B24" s="187" t="s">
        <v>133</v>
      </c>
      <c r="C24" s="286">
        <v>36688</v>
      </c>
      <c r="D24" s="286"/>
    </row>
    <row r="25" s="180" customFormat="1" ht="19" customHeight="1" spans="1:4">
      <c r="A25" s="187" t="s">
        <v>134</v>
      </c>
      <c r="B25" s="187" t="s">
        <v>135</v>
      </c>
      <c r="C25" s="286">
        <v>45</v>
      </c>
      <c r="D25" s="286"/>
    </row>
    <row r="26" s="180" customFormat="1" ht="19" customHeight="1" spans="1:4">
      <c r="A26" s="187" t="s">
        <v>136</v>
      </c>
      <c r="B26" s="187" t="s">
        <v>137</v>
      </c>
      <c r="C26" s="286">
        <v>214</v>
      </c>
      <c r="D26" s="286"/>
    </row>
    <row r="27" s="180" customFormat="1" ht="19" customHeight="1" spans="1:4">
      <c r="A27" s="187" t="s">
        <v>138</v>
      </c>
      <c r="B27" s="187" t="s">
        <v>139</v>
      </c>
      <c r="C27" s="286">
        <v>1614</v>
      </c>
      <c r="D27" s="286">
        <v>13</v>
      </c>
    </row>
    <row r="28" s="180" customFormat="1" ht="19" customHeight="1" spans="1:4">
      <c r="A28" s="187" t="s">
        <v>140</v>
      </c>
      <c r="B28" s="187" t="s">
        <v>141</v>
      </c>
      <c r="C28" s="286">
        <v>1372</v>
      </c>
      <c r="D28" s="286"/>
    </row>
    <row r="29" s="180" customFormat="1" ht="19" customHeight="1" spans="1:4">
      <c r="A29" s="187" t="s">
        <v>142</v>
      </c>
      <c r="B29" s="187" t="s">
        <v>143</v>
      </c>
      <c r="C29" s="286">
        <v>461</v>
      </c>
      <c r="D29" s="286"/>
    </row>
    <row r="30" s="180" customFormat="1" ht="19" customHeight="1" spans="1:4">
      <c r="A30" s="187" t="s">
        <v>144</v>
      </c>
      <c r="B30" s="191" t="s">
        <v>145</v>
      </c>
      <c r="C30" s="286">
        <f>SUM(C31:C36)</f>
        <v>14279</v>
      </c>
      <c r="D30" s="286">
        <f>SUM(D31:D36)</f>
        <v>0</v>
      </c>
    </row>
    <row r="31" s="180" customFormat="1" ht="19" customHeight="1" spans="1:4">
      <c r="A31" s="187" t="s">
        <v>146</v>
      </c>
      <c r="B31" s="187" t="s">
        <v>131</v>
      </c>
      <c r="C31" s="286">
        <v>410</v>
      </c>
      <c r="D31" s="286">
        <v>0</v>
      </c>
    </row>
    <row r="32" s="180" customFormat="1" ht="19" customHeight="1" spans="1:4">
      <c r="A32" s="187" t="s">
        <v>147</v>
      </c>
      <c r="B32" s="187" t="s">
        <v>133</v>
      </c>
      <c r="C32" s="286">
        <f>11618+2071</f>
        <v>13689</v>
      </c>
      <c r="D32" s="286">
        <v>0</v>
      </c>
    </row>
    <row r="33" s="180" customFormat="1" ht="19" customHeight="1" spans="1:4">
      <c r="A33" s="187" t="s">
        <v>148</v>
      </c>
      <c r="B33" s="187" t="s">
        <v>135</v>
      </c>
      <c r="C33" s="286"/>
      <c r="D33" s="286">
        <v>0</v>
      </c>
    </row>
    <row r="34" s="180" customFormat="1" ht="19" customHeight="1" spans="1:4">
      <c r="A34" s="187" t="s">
        <v>149</v>
      </c>
      <c r="B34" s="187" t="s">
        <v>139</v>
      </c>
      <c r="C34" s="286">
        <v>70</v>
      </c>
      <c r="D34" s="286"/>
    </row>
    <row r="35" s="180" customFormat="1" ht="19" customHeight="1" spans="1:4">
      <c r="A35" s="187" t="s">
        <v>150</v>
      </c>
      <c r="B35" s="187" t="s">
        <v>141</v>
      </c>
      <c r="C35" s="286">
        <v>110</v>
      </c>
      <c r="D35" s="286">
        <v>0</v>
      </c>
    </row>
    <row r="36" s="180" customFormat="1" ht="19" customHeight="1" spans="1:4">
      <c r="A36" s="187" t="s">
        <v>151</v>
      </c>
      <c r="B36" s="187" t="s">
        <v>143</v>
      </c>
      <c r="C36" s="286"/>
      <c r="D36" s="286">
        <v>0</v>
      </c>
    </row>
    <row r="37" s="180" customFormat="1" ht="19" customHeight="1" spans="1:4">
      <c r="A37" s="187" t="s">
        <v>152</v>
      </c>
      <c r="B37" s="191" t="s">
        <v>153</v>
      </c>
      <c r="C37" s="286">
        <f>SUM(C38:C40)</f>
        <v>28812</v>
      </c>
      <c r="D37" s="286">
        <f>SUM(D38:D40)</f>
        <v>24118</v>
      </c>
    </row>
    <row r="38" s="180" customFormat="1" ht="19" customHeight="1" spans="1:4">
      <c r="A38" s="187" t="s">
        <v>154</v>
      </c>
      <c r="B38" s="187" t="s">
        <v>155</v>
      </c>
      <c r="C38" s="286">
        <v>22945</v>
      </c>
      <c r="D38" s="286">
        <v>22424</v>
      </c>
    </row>
    <row r="39" s="180" customFormat="1" ht="19" customHeight="1" spans="1:4">
      <c r="A39" s="187" t="s">
        <v>156</v>
      </c>
      <c r="B39" s="187" t="s">
        <v>157</v>
      </c>
      <c r="C39" s="286">
        <v>5867</v>
      </c>
      <c r="D39" s="286">
        <v>1694</v>
      </c>
    </row>
    <row r="40" s="180" customFormat="1" ht="19" customHeight="1" spans="1:4">
      <c r="A40" s="187" t="s">
        <v>158</v>
      </c>
      <c r="B40" s="187" t="s">
        <v>159</v>
      </c>
      <c r="C40" s="286">
        <v>0</v>
      </c>
      <c r="D40" s="286">
        <v>0</v>
      </c>
    </row>
    <row r="41" s="180" customFormat="1" ht="19" customHeight="1" spans="1:4">
      <c r="A41" s="187" t="s">
        <v>160</v>
      </c>
      <c r="B41" s="191" t="s">
        <v>161</v>
      </c>
      <c r="C41" s="286">
        <f>SUM(C42:C43)</f>
        <v>5630</v>
      </c>
      <c r="D41" s="286">
        <f>SUM(D42:D43)</f>
        <v>0</v>
      </c>
    </row>
    <row r="42" s="180" customFormat="1" ht="19" customHeight="1" spans="1:4">
      <c r="A42" s="187" t="s">
        <v>162</v>
      </c>
      <c r="B42" s="187" t="s">
        <v>163</v>
      </c>
      <c r="C42" s="286">
        <v>5630</v>
      </c>
      <c r="D42" s="286">
        <v>0</v>
      </c>
    </row>
    <row r="43" s="180" customFormat="1" ht="19" customHeight="1" spans="1:4">
      <c r="A43" s="187" t="s">
        <v>164</v>
      </c>
      <c r="B43" s="187" t="s">
        <v>165</v>
      </c>
      <c r="C43" s="286"/>
      <c r="D43" s="286">
        <v>0</v>
      </c>
    </row>
    <row r="44" s="180" customFormat="1" ht="19" customHeight="1" spans="1:4">
      <c r="A44" s="187" t="s">
        <v>166</v>
      </c>
      <c r="B44" s="191" t="s">
        <v>167</v>
      </c>
      <c r="C44" s="286">
        <f>SUM(C45:C47)</f>
        <v>2710</v>
      </c>
      <c r="D44" s="286">
        <f>SUM(D45:D47)</f>
        <v>0</v>
      </c>
    </row>
    <row r="45" s="180" customFormat="1" ht="19" customHeight="1" spans="1:4">
      <c r="A45" s="187" t="s">
        <v>168</v>
      </c>
      <c r="B45" s="187" t="s">
        <v>169</v>
      </c>
      <c r="C45" s="286">
        <v>2125</v>
      </c>
      <c r="D45" s="286">
        <v>0</v>
      </c>
    </row>
    <row r="46" s="180" customFormat="1" ht="19" customHeight="1" spans="1:4">
      <c r="A46" s="187" t="s">
        <v>170</v>
      </c>
      <c r="B46" s="187" t="s">
        <v>171</v>
      </c>
      <c r="C46" s="286">
        <v>204</v>
      </c>
      <c r="D46" s="286">
        <v>0</v>
      </c>
    </row>
    <row r="47" s="180" customFormat="1" ht="19" customHeight="1" spans="1:4">
      <c r="A47" s="187" t="s">
        <v>172</v>
      </c>
      <c r="B47" s="187" t="s">
        <v>173</v>
      </c>
      <c r="C47" s="286">
        <v>381</v>
      </c>
      <c r="D47" s="286">
        <v>0</v>
      </c>
    </row>
    <row r="48" s="180" customFormat="1" ht="19" customHeight="1" spans="1:4">
      <c r="A48" s="187" t="s">
        <v>174</v>
      </c>
      <c r="B48" s="191" t="s">
        <v>175</v>
      </c>
      <c r="C48" s="286">
        <f>SUM(C49:C52)</f>
        <v>4518</v>
      </c>
      <c r="D48" s="286">
        <f>SUM(D49)</f>
        <v>0</v>
      </c>
    </row>
    <row r="49" s="180" customFormat="1" ht="19" customHeight="1" spans="1:4">
      <c r="A49" s="192">
        <v>50803</v>
      </c>
      <c r="B49" s="187" t="s">
        <v>176</v>
      </c>
      <c r="C49" s="286">
        <v>4518</v>
      </c>
      <c r="D49" s="286">
        <v>0</v>
      </c>
    </row>
    <row r="50" s="180" customFormat="1" ht="19" customHeight="1" spans="1:4">
      <c r="A50" s="192">
        <v>50804</v>
      </c>
      <c r="B50" s="187" t="s">
        <v>177</v>
      </c>
      <c r="C50" s="286"/>
      <c r="D50" s="297"/>
    </row>
    <row r="51" s="180" customFormat="1" ht="19" customHeight="1" spans="1:4">
      <c r="A51" s="192">
        <v>50805</v>
      </c>
      <c r="B51" s="187" t="s">
        <v>178</v>
      </c>
      <c r="C51" s="286"/>
      <c r="D51" s="297"/>
    </row>
    <row r="52" s="180" customFormat="1" ht="19" customHeight="1" spans="1:4">
      <c r="A52" s="192">
        <v>50899</v>
      </c>
      <c r="B52" s="187" t="s">
        <v>179</v>
      </c>
      <c r="C52" s="286"/>
      <c r="D52" s="297"/>
    </row>
    <row r="53" s="180" customFormat="1" ht="19" customHeight="1" spans="1:4">
      <c r="A53" s="187" t="s">
        <v>180</v>
      </c>
      <c r="B53" s="191" t="s">
        <v>181</v>
      </c>
      <c r="C53" s="286">
        <f>SUM(C54:C58)</f>
        <v>56680</v>
      </c>
      <c r="D53" s="286">
        <f>SUM(D54:D58)</f>
        <v>4446</v>
      </c>
    </row>
    <row r="54" s="180" customFormat="1" ht="19" customHeight="1" spans="1:4">
      <c r="A54" s="187" t="s">
        <v>182</v>
      </c>
      <c r="B54" s="187" t="s">
        <v>183</v>
      </c>
      <c r="C54" s="286">
        <v>20444</v>
      </c>
      <c r="D54" s="286">
        <v>4389</v>
      </c>
    </row>
    <row r="55" s="180" customFormat="1" ht="19" customHeight="1" spans="1:4">
      <c r="A55" s="187" t="s">
        <v>184</v>
      </c>
      <c r="B55" s="187" t="s">
        <v>185</v>
      </c>
      <c r="C55" s="286">
        <v>381</v>
      </c>
      <c r="D55" s="286">
        <v>0</v>
      </c>
    </row>
    <row r="56" s="180" customFormat="1" ht="19" customHeight="1" spans="1:4">
      <c r="A56" s="187" t="s">
        <v>186</v>
      </c>
      <c r="B56" s="187" t="s">
        <v>187</v>
      </c>
      <c r="C56" s="286">
        <v>34207</v>
      </c>
      <c r="D56" s="286">
        <v>0</v>
      </c>
    </row>
    <row r="57" s="180" customFormat="1" ht="19" customHeight="1" spans="1:4">
      <c r="A57" s="187" t="s">
        <v>188</v>
      </c>
      <c r="B57" s="187" t="s">
        <v>189</v>
      </c>
      <c r="C57" s="286">
        <v>151</v>
      </c>
      <c r="D57" s="286">
        <v>57</v>
      </c>
    </row>
    <row r="58" s="180" customFormat="1" ht="19" customHeight="1" spans="1:4">
      <c r="A58" s="187" t="s">
        <v>190</v>
      </c>
      <c r="B58" s="187" t="s">
        <v>191</v>
      </c>
      <c r="C58" s="286">
        <v>1497</v>
      </c>
      <c r="D58" s="286"/>
    </row>
    <row r="59" s="180" customFormat="1" ht="19" customHeight="1" spans="1:4">
      <c r="A59" s="187" t="s">
        <v>192</v>
      </c>
      <c r="B59" s="191" t="s">
        <v>193</v>
      </c>
      <c r="C59" s="286">
        <f>SUM(C60:C62)</f>
        <v>0</v>
      </c>
      <c r="D59" s="286"/>
    </row>
    <row r="60" s="180" customFormat="1" ht="19" customHeight="1" spans="1:4">
      <c r="A60" s="187" t="s">
        <v>194</v>
      </c>
      <c r="B60" s="187" t="s">
        <v>195</v>
      </c>
      <c r="C60" s="286"/>
      <c r="D60" s="286"/>
    </row>
    <row r="61" s="180" customFormat="1" ht="19" customHeight="1" spans="1:4">
      <c r="A61" s="187" t="s">
        <v>196</v>
      </c>
      <c r="B61" s="187" t="s">
        <v>197</v>
      </c>
      <c r="C61" s="286"/>
      <c r="D61" s="286">
        <v>0</v>
      </c>
    </row>
    <row r="62" s="180" customFormat="1" ht="19" customHeight="1" spans="1:4">
      <c r="A62" s="192">
        <v>51004</v>
      </c>
      <c r="B62" s="187" t="s">
        <v>198</v>
      </c>
      <c r="C62" s="286"/>
      <c r="D62" s="286">
        <v>0</v>
      </c>
    </row>
    <row r="63" s="180" customFormat="1" ht="19" customHeight="1" spans="1:4">
      <c r="A63" s="187" t="s">
        <v>199</v>
      </c>
      <c r="B63" s="191" t="s">
        <v>200</v>
      </c>
      <c r="C63" s="286">
        <f>SUM(C64:C67)</f>
        <v>1838</v>
      </c>
      <c r="D63" s="297"/>
    </row>
    <row r="64" s="180" customFormat="1" ht="19" customHeight="1" spans="1:4">
      <c r="A64" s="187" t="s">
        <v>201</v>
      </c>
      <c r="B64" s="187" t="s">
        <v>202</v>
      </c>
      <c r="C64" s="286">
        <v>1685</v>
      </c>
      <c r="D64" s="297"/>
    </row>
    <row r="65" s="180" customFormat="1" ht="19" customHeight="1" spans="1:4">
      <c r="A65" s="187" t="s">
        <v>203</v>
      </c>
      <c r="B65" s="187" t="s">
        <v>204</v>
      </c>
      <c r="C65" s="286">
        <v>146</v>
      </c>
      <c r="D65" s="297"/>
    </row>
    <row r="66" s="180" customFormat="1" ht="19" customHeight="1" spans="1:4">
      <c r="A66" s="187" t="s">
        <v>205</v>
      </c>
      <c r="B66" s="187" t="s">
        <v>206</v>
      </c>
      <c r="C66" s="286">
        <v>7</v>
      </c>
      <c r="D66" s="297"/>
    </row>
    <row r="67" s="180" customFormat="1" ht="19" customHeight="1" spans="1:4">
      <c r="A67" s="187" t="s">
        <v>207</v>
      </c>
      <c r="B67" s="187" t="s">
        <v>208</v>
      </c>
      <c r="C67" s="286"/>
      <c r="D67" s="297"/>
    </row>
    <row r="68" s="180" customFormat="1" ht="19" customHeight="1" spans="1:4">
      <c r="A68" s="187" t="s">
        <v>209</v>
      </c>
      <c r="B68" s="191" t="s">
        <v>210</v>
      </c>
      <c r="C68" s="286"/>
      <c r="D68" s="286">
        <f>SUM(D69:D73)</f>
        <v>0</v>
      </c>
    </row>
    <row r="69" s="180" customFormat="1" ht="19" customHeight="1" spans="1:4">
      <c r="A69" s="187" t="s">
        <v>211</v>
      </c>
      <c r="B69" s="187" t="s">
        <v>212</v>
      </c>
      <c r="C69" s="286"/>
      <c r="D69" s="286">
        <v>0</v>
      </c>
    </row>
    <row r="70" s="180" customFormat="1" ht="19" customHeight="1" spans="1:4">
      <c r="A70" s="187" t="s">
        <v>213</v>
      </c>
      <c r="B70" s="187" t="s">
        <v>214</v>
      </c>
      <c r="C70" s="286"/>
      <c r="D70" s="286">
        <v>0</v>
      </c>
    </row>
    <row r="71" s="180" customFormat="1" ht="19" customHeight="1" spans="1:4">
      <c r="A71" s="192">
        <v>59909</v>
      </c>
      <c r="B71" s="187" t="s">
        <v>215</v>
      </c>
      <c r="C71" s="286"/>
      <c r="D71" s="286">
        <v>0</v>
      </c>
    </row>
    <row r="72" s="180" customFormat="1" ht="19" customHeight="1" spans="1:4">
      <c r="A72" s="192">
        <v>59910</v>
      </c>
      <c r="B72" s="187" t="s">
        <v>216</v>
      </c>
      <c r="C72" s="286"/>
      <c r="D72" s="286">
        <v>0</v>
      </c>
    </row>
    <row r="73" s="180" customFormat="1" ht="19" customHeight="1" spans="1:4">
      <c r="A73" s="187" t="s">
        <v>217</v>
      </c>
      <c r="B73" s="187" t="s">
        <v>218</v>
      </c>
      <c r="C73" s="286"/>
      <c r="D73" s="286">
        <v>0</v>
      </c>
    </row>
  </sheetData>
  <mergeCells count="1">
    <mergeCell ref="A2:D2"/>
  </mergeCells>
  <printOptions horizontalCentered="1"/>
  <pageMargins left="0.708333333333333" right="0.751388888888889" top="0.511805555555556" bottom="0.550694444444444" header="0" footer="0.354166666666667"/>
  <pageSetup paperSize="9" firstPageNumber="3" orientation="landscape" useFirstPageNumber="1" horizontalDpi="600"/>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4"/>
  <sheetViews>
    <sheetView showGridLines="0" showZeros="0" workbookViewId="0">
      <selection activeCell="E7" sqref="E7"/>
    </sheetView>
  </sheetViews>
  <sheetFormatPr defaultColWidth="12.125" defaultRowHeight="16.9" customHeight="1" outlineLevelCol="7"/>
  <cols>
    <col min="1" max="1" width="47.875" style="196" customWidth="1"/>
    <col min="2" max="2" width="17.625" style="288" customWidth="1"/>
    <col min="3" max="3" width="14.8583333333333" style="288" customWidth="1"/>
    <col min="4" max="4" width="11.875" style="288" customWidth="1"/>
    <col min="5" max="5" width="44.875" style="196" customWidth="1"/>
    <col min="6" max="6" width="13.7416666666667" style="288" customWidth="1"/>
    <col min="7" max="7" width="14.725" style="288" customWidth="1"/>
    <col min="8" max="8" width="9.875" style="269" customWidth="1"/>
    <col min="9" max="259" width="12.125" style="196"/>
    <col min="260" max="260" width="54.375" style="196" customWidth="1"/>
    <col min="261" max="261" width="19.5" style="196" customWidth="1"/>
    <col min="262" max="262" width="54.375" style="196" customWidth="1"/>
    <col min="263" max="263" width="19.5" style="196" customWidth="1"/>
    <col min="264" max="515" width="12.125" style="196"/>
    <col min="516" max="516" width="54.375" style="196" customWidth="1"/>
    <col min="517" max="517" width="19.5" style="196" customWidth="1"/>
    <col min="518" max="518" width="54.375" style="196" customWidth="1"/>
    <col min="519" max="519" width="19.5" style="196" customWidth="1"/>
    <col min="520" max="771" width="12.125" style="196"/>
    <col min="772" max="772" width="54.375" style="196" customWidth="1"/>
    <col min="773" max="773" width="19.5" style="196" customWidth="1"/>
    <col min="774" max="774" width="54.375" style="196" customWidth="1"/>
    <col min="775" max="775" width="19.5" style="196" customWidth="1"/>
    <col min="776" max="1027" width="12.125" style="196"/>
    <col min="1028" max="1028" width="54.375" style="196" customWidth="1"/>
    <col min="1029" max="1029" width="19.5" style="196" customWidth="1"/>
    <col min="1030" max="1030" width="54.375" style="196" customWidth="1"/>
    <col min="1031" max="1031" width="19.5" style="196" customWidth="1"/>
    <col min="1032" max="1283" width="12.125" style="196"/>
    <col min="1284" max="1284" width="54.375" style="196" customWidth="1"/>
    <col min="1285" max="1285" width="19.5" style="196" customWidth="1"/>
    <col min="1286" max="1286" width="54.375" style="196" customWidth="1"/>
    <col min="1287" max="1287" width="19.5" style="196" customWidth="1"/>
    <col min="1288" max="1539" width="12.125" style="196"/>
    <col min="1540" max="1540" width="54.375" style="196" customWidth="1"/>
    <col min="1541" max="1541" width="19.5" style="196" customWidth="1"/>
    <col min="1542" max="1542" width="54.375" style="196" customWidth="1"/>
    <col min="1543" max="1543" width="19.5" style="196" customWidth="1"/>
    <col min="1544" max="1795" width="12.125" style="196"/>
    <col min="1796" max="1796" width="54.375" style="196" customWidth="1"/>
    <col min="1797" max="1797" width="19.5" style="196" customWidth="1"/>
    <col min="1798" max="1798" width="54.375" style="196" customWidth="1"/>
    <col min="1799" max="1799" width="19.5" style="196" customWidth="1"/>
    <col min="1800" max="2051" width="12.125" style="196"/>
    <col min="2052" max="2052" width="54.375" style="196" customWidth="1"/>
    <col min="2053" max="2053" width="19.5" style="196" customWidth="1"/>
    <col min="2054" max="2054" width="54.375" style="196" customWidth="1"/>
    <col min="2055" max="2055" width="19.5" style="196" customWidth="1"/>
    <col min="2056" max="2307" width="12.125" style="196"/>
    <col min="2308" max="2308" width="54.375" style="196" customWidth="1"/>
    <col min="2309" max="2309" width="19.5" style="196" customWidth="1"/>
    <col min="2310" max="2310" width="54.375" style="196" customWidth="1"/>
    <col min="2311" max="2311" width="19.5" style="196" customWidth="1"/>
    <col min="2312" max="2563" width="12.125" style="196"/>
    <col min="2564" max="2564" width="54.375" style="196" customWidth="1"/>
    <col min="2565" max="2565" width="19.5" style="196" customWidth="1"/>
    <col min="2566" max="2566" width="54.375" style="196" customWidth="1"/>
    <col min="2567" max="2567" width="19.5" style="196" customWidth="1"/>
    <col min="2568" max="2819" width="12.125" style="196"/>
    <col min="2820" max="2820" width="54.375" style="196" customWidth="1"/>
    <col min="2821" max="2821" width="19.5" style="196" customWidth="1"/>
    <col min="2822" max="2822" width="54.375" style="196" customWidth="1"/>
    <col min="2823" max="2823" width="19.5" style="196" customWidth="1"/>
    <col min="2824" max="3075" width="12.125" style="196"/>
    <col min="3076" max="3076" width="54.375" style="196" customWidth="1"/>
    <col min="3077" max="3077" width="19.5" style="196" customWidth="1"/>
    <col min="3078" max="3078" width="54.375" style="196" customWidth="1"/>
    <col min="3079" max="3079" width="19.5" style="196" customWidth="1"/>
    <col min="3080" max="3331" width="12.125" style="196"/>
    <col min="3332" max="3332" width="54.375" style="196" customWidth="1"/>
    <col min="3333" max="3333" width="19.5" style="196" customWidth="1"/>
    <col min="3334" max="3334" width="54.375" style="196" customWidth="1"/>
    <col min="3335" max="3335" width="19.5" style="196" customWidth="1"/>
    <col min="3336" max="3587" width="12.125" style="196"/>
    <col min="3588" max="3588" width="54.375" style="196" customWidth="1"/>
    <col min="3589" max="3589" width="19.5" style="196" customWidth="1"/>
    <col min="3590" max="3590" width="54.375" style="196" customWidth="1"/>
    <col min="3591" max="3591" width="19.5" style="196" customWidth="1"/>
    <col min="3592" max="3843" width="12.125" style="196"/>
    <col min="3844" max="3844" width="54.375" style="196" customWidth="1"/>
    <col min="3845" max="3845" width="19.5" style="196" customWidth="1"/>
    <col min="3846" max="3846" width="54.375" style="196" customWidth="1"/>
    <col min="3847" max="3847" width="19.5" style="196" customWidth="1"/>
    <col min="3848" max="4099" width="12.125" style="196"/>
    <col min="4100" max="4100" width="54.375" style="196" customWidth="1"/>
    <col min="4101" max="4101" width="19.5" style="196" customWidth="1"/>
    <col min="4102" max="4102" width="54.375" style="196" customWidth="1"/>
    <col min="4103" max="4103" width="19.5" style="196" customWidth="1"/>
    <col min="4104" max="4355" width="12.125" style="196"/>
    <col min="4356" max="4356" width="54.375" style="196" customWidth="1"/>
    <col min="4357" max="4357" width="19.5" style="196" customWidth="1"/>
    <col min="4358" max="4358" width="54.375" style="196" customWidth="1"/>
    <col min="4359" max="4359" width="19.5" style="196" customWidth="1"/>
    <col min="4360" max="4611" width="12.125" style="196"/>
    <col min="4612" max="4612" width="54.375" style="196" customWidth="1"/>
    <col min="4613" max="4613" width="19.5" style="196" customWidth="1"/>
    <col min="4614" max="4614" width="54.375" style="196" customWidth="1"/>
    <col min="4615" max="4615" width="19.5" style="196" customWidth="1"/>
    <col min="4616" max="4867" width="12.125" style="196"/>
    <col min="4868" max="4868" width="54.375" style="196" customWidth="1"/>
    <col min="4869" max="4869" width="19.5" style="196" customWidth="1"/>
    <col min="4870" max="4870" width="54.375" style="196" customWidth="1"/>
    <col min="4871" max="4871" width="19.5" style="196" customWidth="1"/>
    <col min="4872" max="5123" width="12.125" style="196"/>
    <col min="5124" max="5124" width="54.375" style="196" customWidth="1"/>
    <col min="5125" max="5125" width="19.5" style="196" customWidth="1"/>
    <col min="5126" max="5126" width="54.375" style="196" customWidth="1"/>
    <col min="5127" max="5127" width="19.5" style="196" customWidth="1"/>
    <col min="5128" max="5379" width="12.125" style="196"/>
    <col min="5380" max="5380" width="54.375" style="196" customWidth="1"/>
    <col min="5381" max="5381" width="19.5" style="196" customWidth="1"/>
    <col min="5382" max="5382" width="54.375" style="196" customWidth="1"/>
    <col min="5383" max="5383" width="19.5" style="196" customWidth="1"/>
    <col min="5384" max="5635" width="12.125" style="196"/>
    <col min="5636" max="5636" width="54.375" style="196" customWidth="1"/>
    <col min="5637" max="5637" width="19.5" style="196" customWidth="1"/>
    <col min="5638" max="5638" width="54.375" style="196" customWidth="1"/>
    <col min="5639" max="5639" width="19.5" style="196" customWidth="1"/>
    <col min="5640" max="5891" width="12.125" style="196"/>
    <col min="5892" max="5892" width="54.375" style="196" customWidth="1"/>
    <col min="5893" max="5893" width="19.5" style="196" customWidth="1"/>
    <col min="5894" max="5894" width="54.375" style="196" customWidth="1"/>
    <col min="5895" max="5895" width="19.5" style="196" customWidth="1"/>
    <col min="5896" max="6147" width="12.125" style="196"/>
    <col min="6148" max="6148" width="54.375" style="196" customWidth="1"/>
    <col min="6149" max="6149" width="19.5" style="196" customWidth="1"/>
    <col min="6150" max="6150" width="54.375" style="196" customWidth="1"/>
    <col min="6151" max="6151" width="19.5" style="196" customWidth="1"/>
    <col min="6152" max="6403" width="12.125" style="196"/>
    <col min="6404" max="6404" width="54.375" style="196" customWidth="1"/>
    <col min="6405" max="6405" width="19.5" style="196" customWidth="1"/>
    <col min="6406" max="6406" width="54.375" style="196" customWidth="1"/>
    <col min="6407" max="6407" width="19.5" style="196" customWidth="1"/>
    <col min="6408" max="6659" width="12.125" style="196"/>
    <col min="6660" max="6660" width="54.375" style="196" customWidth="1"/>
    <col min="6661" max="6661" width="19.5" style="196" customWidth="1"/>
    <col min="6662" max="6662" width="54.375" style="196" customWidth="1"/>
    <col min="6663" max="6663" width="19.5" style="196" customWidth="1"/>
    <col min="6664" max="6915" width="12.125" style="196"/>
    <col min="6916" max="6916" width="54.375" style="196" customWidth="1"/>
    <col min="6917" max="6917" width="19.5" style="196" customWidth="1"/>
    <col min="6918" max="6918" width="54.375" style="196" customWidth="1"/>
    <col min="6919" max="6919" width="19.5" style="196" customWidth="1"/>
    <col min="6920" max="7171" width="12.125" style="196"/>
    <col min="7172" max="7172" width="54.375" style="196" customWidth="1"/>
    <col min="7173" max="7173" width="19.5" style="196" customWidth="1"/>
    <col min="7174" max="7174" width="54.375" style="196" customWidth="1"/>
    <col min="7175" max="7175" width="19.5" style="196" customWidth="1"/>
    <col min="7176" max="7427" width="12.125" style="196"/>
    <col min="7428" max="7428" width="54.375" style="196" customWidth="1"/>
    <col min="7429" max="7429" width="19.5" style="196" customWidth="1"/>
    <col min="7430" max="7430" width="54.375" style="196" customWidth="1"/>
    <col min="7431" max="7431" width="19.5" style="196" customWidth="1"/>
    <col min="7432" max="7683" width="12.125" style="196"/>
    <col min="7684" max="7684" width="54.375" style="196" customWidth="1"/>
    <col min="7685" max="7685" width="19.5" style="196" customWidth="1"/>
    <col min="7686" max="7686" width="54.375" style="196" customWidth="1"/>
    <col min="7687" max="7687" width="19.5" style="196" customWidth="1"/>
    <col min="7688" max="7939" width="12.125" style="196"/>
    <col min="7940" max="7940" width="54.375" style="196" customWidth="1"/>
    <col min="7941" max="7941" width="19.5" style="196" customWidth="1"/>
    <col min="7942" max="7942" width="54.375" style="196" customWidth="1"/>
    <col min="7943" max="7943" width="19.5" style="196" customWidth="1"/>
    <col min="7944" max="8195" width="12.125" style="196"/>
    <col min="8196" max="8196" width="54.375" style="196" customWidth="1"/>
    <col min="8197" max="8197" width="19.5" style="196" customWidth="1"/>
    <col min="8198" max="8198" width="54.375" style="196" customWidth="1"/>
    <col min="8199" max="8199" width="19.5" style="196" customWidth="1"/>
    <col min="8200" max="8451" width="12.125" style="196"/>
    <col min="8452" max="8452" width="54.375" style="196" customWidth="1"/>
    <col min="8453" max="8453" width="19.5" style="196" customWidth="1"/>
    <col min="8454" max="8454" width="54.375" style="196" customWidth="1"/>
    <col min="8455" max="8455" width="19.5" style="196" customWidth="1"/>
    <col min="8456" max="8707" width="12.125" style="196"/>
    <col min="8708" max="8708" width="54.375" style="196" customWidth="1"/>
    <col min="8709" max="8709" width="19.5" style="196" customWidth="1"/>
    <col min="8710" max="8710" width="54.375" style="196" customWidth="1"/>
    <col min="8711" max="8711" width="19.5" style="196" customWidth="1"/>
    <col min="8712" max="8963" width="12.125" style="196"/>
    <col min="8964" max="8964" width="54.375" style="196" customWidth="1"/>
    <col min="8965" max="8965" width="19.5" style="196" customWidth="1"/>
    <col min="8966" max="8966" width="54.375" style="196" customWidth="1"/>
    <col min="8967" max="8967" width="19.5" style="196" customWidth="1"/>
    <col min="8968" max="9219" width="12.125" style="196"/>
    <col min="9220" max="9220" width="54.375" style="196" customWidth="1"/>
    <col min="9221" max="9221" width="19.5" style="196" customWidth="1"/>
    <col min="9222" max="9222" width="54.375" style="196" customWidth="1"/>
    <col min="9223" max="9223" width="19.5" style="196" customWidth="1"/>
    <col min="9224" max="9475" width="12.125" style="196"/>
    <col min="9476" max="9476" width="54.375" style="196" customWidth="1"/>
    <col min="9477" max="9477" width="19.5" style="196" customWidth="1"/>
    <col min="9478" max="9478" width="54.375" style="196" customWidth="1"/>
    <col min="9479" max="9479" width="19.5" style="196" customWidth="1"/>
    <col min="9480" max="9731" width="12.125" style="196"/>
    <col min="9732" max="9732" width="54.375" style="196" customWidth="1"/>
    <col min="9733" max="9733" width="19.5" style="196" customWidth="1"/>
    <col min="9734" max="9734" width="54.375" style="196" customWidth="1"/>
    <col min="9735" max="9735" width="19.5" style="196" customWidth="1"/>
    <col min="9736" max="9987" width="12.125" style="196"/>
    <col min="9988" max="9988" width="54.375" style="196" customWidth="1"/>
    <col min="9989" max="9989" width="19.5" style="196" customWidth="1"/>
    <col min="9990" max="9990" width="54.375" style="196" customWidth="1"/>
    <col min="9991" max="9991" width="19.5" style="196" customWidth="1"/>
    <col min="9992" max="10243" width="12.125" style="196"/>
    <col min="10244" max="10244" width="54.375" style="196" customWidth="1"/>
    <col min="10245" max="10245" width="19.5" style="196" customWidth="1"/>
    <col min="10246" max="10246" width="54.375" style="196" customWidth="1"/>
    <col min="10247" max="10247" width="19.5" style="196" customWidth="1"/>
    <col min="10248" max="10499" width="12.125" style="196"/>
    <col min="10500" max="10500" width="54.375" style="196" customWidth="1"/>
    <col min="10501" max="10501" width="19.5" style="196" customWidth="1"/>
    <col min="10502" max="10502" width="54.375" style="196" customWidth="1"/>
    <col min="10503" max="10503" width="19.5" style="196" customWidth="1"/>
    <col min="10504" max="10755" width="12.125" style="196"/>
    <col min="10756" max="10756" width="54.375" style="196" customWidth="1"/>
    <col min="10757" max="10757" width="19.5" style="196" customWidth="1"/>
    <col min="10758" max="10758" width="54.375" style="196" customWidth="1"/>
    <col min="10759" max="10759" width="19.5" style="196" customWidth="1"/>
    <col min="10760" max="11011" width="12.125" style="196"/>
    <col min="11012" max="11012" width="54.375" style="196" customWidth="1"/>
    <col min="11013" max="11013" width="19.5" style="196" customWidth="1"/>
    <col min="11014" max="11014" width="54.375" style="196" customWidth="1"/>
    <col min="11015" max="11015" width="19.5" style="196" customWidth="1"/>
    <col min="11016" max="11267" width="12.125" style="196"/>
    <col min="11268" max="11268" width="54.375" style="196" customWidth="1"/>
    <col min="11269" max="11269" width="19.5" style="196" customWidth="1"/>
    <col min="11270" max="11270" width="54.375" style="196" customWidth="1"/>
    <col min="11271" max="11271" width="19.5" style="196" customWidth="1"/>
    <col min="11272" max="11523" width="12.125" style="196"/>
    <col min="11524" max="11524" width="54.375" style="196" customWidth="1"/>
    <col min="11525" max="11525" width="19.5" style="196" customWidth="1"/>
    <col min="11526" max="11526" width="54.375" style="196" customWidth="1"/>
    <col min="11527" max="11527" width="19.5" style="196" customWidth="1"/>
    <col min="11528" max="11779" width="12.125" style="196"/>
    <col min="11780" max="11780" width="54.375" style="196" customWidth="1"/>
    <col min="11781" max="11781" width="19.5" style="196" customWidth="1"/>
    <col min="11782" max="11782" width="54.375" style="196" customWidth="1"/>
    <col min="11783" max="11783" width="19.5" style="196" customWidth="1"/>
    <col min="11784" max="12035" width="12.125" style="196"/>
    <col min="12036" max="12036" width="54.375" style="196" customWidth="1"/>
    <col min="12037" max="12037" width="19.5" style="196" customWidth="1"/>
    <col min="12038" max="12038" width="54.375" style="196" customWidth="1"/>
    <col min="12039" max="12039" width="19.5" style="196" customWidth="1"/>
    <col min="12040" max="12291" width="12.125" style="196"/>
    <col min="12292" max="12292" width="54.375" style="196" customWidth="1"/>
    <col min="12293" max="12293" width="19.5" style="196" customWidth="1"/>
    <col min="12294" max="12294" width="54.375" style="196" customWidth="1"/>
    <col min="12295" max="12295" width="19.5" style="196" customWidth="1"/>
    <col min="12296" max="12547" width="12.125" style="196"/>
    <col min="12548" max="12548" width="54.375" style="196" customWidth="1"/>
    <col min="12549" max="12549" width="19.5" style="196" customWidth="1"/>
    <col min="12550" max="12550" width="54.375" style="196" customWidth="1"/>
    <col min="12551" max="12551" width="19.5" style="196" customWidth="1"/>
    <col min="12552" max="12803" width="12.125" style="196"/>
    <col min="12804" max="12804" width="54.375" style="196" customWidth="1"/>
    <col min="12805" max="12805" width="19.5" style="196" customWidth="1"/>
    <col min="12806" max="12806" width="54.375" style="196" customWidth="1"/>
    <col min="12807" max="12807" width="19.5" style="196" customWidth="1"/>
    <col min="12808" max="13059" width="12.125" style="196"/>
    <col min="13060" max="13060" width="54.375" style="196" customWidth="1"/>
    <col min="13061" max="13061" width="19.5" style="196" customWidth="1"/>
    <col min="13062" max="13062" width="54.375" style="196" customWidth="1"/>
    <col min="13063" max="13063" width="19.5" style="196" customWidth="1"/>
    <col min="13064" max="13315" width="12.125" style="196"/>
    <col min="13316" max="13316" width="54.375" style="196" customWidth="1"/>
    <col min="13317" max="13317" width="19.5" style="196" customWidth="1"/>
    <col min="13318" max="13318" width="54.375" style="196" customWidth="1"/>
    <col min="13319" max="13319" width="19.5" style="196" customWidth="1"/>
    <col min="13320" max="13571" width="12.125" style="196"/>
    <col min="13572" max="13572" width="54.375" style="196" customWidth="1"/>
    <col min="13573" max="13573" width="19.5" style="196" customWidth="1"/>
    <col min="13574" max="13574" width="54.375" style="196" customWidth="1"/>
    <col min="13575" max="13575" width="19.5" style="196" customWidth="1"/>
    <col min="13576" max="13827" width="12.125" style="196"/>
    <col min="13828" max="13828" width="54.375" style="196" customWidth="1"/>
    <col min="13829" max="13829" width="19.5" style="196" customWidth="1"/>
    <col min="13830" max="13830" width="54.375" style="196" customWidth="1"/>
    <col min="13831" max="13831" width="19.5" style="196" customWidth="1"/>
    <col min="13832" max="14083" width="12.125" style="196"/>
    <col min="14084" max="14084" width="54.375" style="196" customWidth="1"/>
    <col min="14085" max="14085" width="19.5" style="196" customWidth="1"/>
    <col min="14086" max="14086" width="54.375" style="196" customWidth="1"/>
    <col min="14087" max="14087" width="19.5" style="196" customWidth="1"/>
    <col min="14088" max="14339" width="12.125" style="196"/>
    <col min="14340" max="14340" width="54.375" style="196" customWidth="1"/>
    <col min="14341" max="14341" width="19.5" style="196" customWidth="1"/>
    <col min="14342" max="14342" width="54.375" style="196" customWidth="1"/>
    <col min="14343" max="14343" width="19.5" style="196" customWidth="1"/>
    <col min="14344" max="14595" width="12.125" style="196"/>
    <col min="14596" max="14596" width="54.375" style="196" customWidth="1"/>
    <col min="14597" max="14597" width="19.5" style="196" customWidth="1"/>
    <col min="14598" max="14598" width="54.375" style="196" customWidth="1"/>
    <col min="14599" max="14599" width="19.5" style="196" customWidth="1"/>
    <col min="14600" max="14851" width="12.125" style="196"/>
    <col min="14852" max="14852" width="54.375" style="196" customWidth="1"/>
    <col min="14853" max="14853" width="19.5" style="196" customWidth="1"/>
    <col min="14854" max="14854" width="54.375" style="196" customWidth="1"/>
    <col min="14855" max="14855" width="19.5" style="196" customWidth="1"/>
    <col min="14856" max="15107" width="12.125" style="196"/>
    <col min="15108" max="15108" width="54.375" style="196" customWidth="1"/>
    <col min="15109" max="15109" width="19.5" style="196" customWidth="1"/>
    <col min="15110" max="15110" width="54.375" style="196" customWidth="1"/>
    <col min="15111" max="15111" width="19.5" style="196" customWidth="1"/>
    <col min="15112" max="15363" width="12.125" style="196"/>
    <col min="15364" max="15364" width="54.375" style="196" customWidth="1"/>
    <col min="15365" max="15365" width="19.5" style="196" customWidth="1"/>
    <col min="15366" max="15366" width="54.375" style="196" customWidth="1"/>
    <col min="15367" max="15367" width="19.5" style="196" customWidth="1"/>
    <col min="15368" max="15619" width="12.125" style="196"/>
    <col min="15620" max="15620" width="54.375" style="196" customWidth="1"/>
    <col min="15621" max="15621" width="19.5" style="196" customWidth="1"/>
    <col min="15622" max="15622" width="54.375" style="196" customWidth="1"/>
    <col min="15623" max="15623" width="19.5" style="196" customWidth="1"/>
    <col min="15624" max="15875" width="12.125" style="196"/>
    <col min="15876" max="15876" width="54.375" style="196" customWidth="1"/>
    <col min="15877" max="15877" width="19.5" style="196" customWidth="1"/>
    <col min="15878" max="15878" width="54.375" style="196" customWidth="1"/>
    <col min="15879" max="15879" width="19.5" style="196" customWidth="1"/>
    <col min="15880" max="16131" width="12.125" style="196"/>
    <col min="16132" max="16132" width="54.375" style="196" customWidth="1"/>
    <col min="16133" max="16133" width="19.5" style="196" customWidth="1"/>
    <col min="16134" max="16134" width="54.375" style="196" customWidth="1"/>
    <col min="16135" max="16135" width="19.5" style="196" customWidth="1"/>
    <col min="16136" max="16384" width="12.125" style="196"/>
  </cols>
  <sheetData>
    <row r="1" customHeight="1" spans="1:8">
      <c r="A1" s="289" t="s">
        <v>219</v>
      </c>
    </row>
    <row r="2" ht="33.95" customHeight="1" spans="1:8">
      <c r="A2" s="290" t="s">
        <v>220</v>
      </c>
      <c r="B2" s="290"/>
      <c r="C2" s="290"/>
      <c r="D2" s="290"/>
      <c r="E2" s="290"/>
      <c r="F2" s="290"/>
      <c r="G2" s="290"/>
    </row>
    <row r="3" ht="17.1" customHeight="1" spans="1:8">
      <c r="A3" s="270" t="s">
        <v>28</v>
      </c>
      <c r="B3" s="291"/>
      <c r="C3" s="291"/>
      <c r="D3" s="291"/>
      <c r="E3" s="270"/>
      <c r="F3" s="291"/>
      <c r="G3" s="291"/>
    </row>
    <row r="4" ht="24" customHeight="1" spans="1:8">
      <c r="A4" s="168" t="s">
        <v>221</v>
      </c>
      <c r="B4" s="168" t="s">
        <v>30</v>
      </c>
      <c r="C4" s="168" t="s">
        <v>31</v>
      </c>
      <c r="D4" s="168" t="s">
        <v>32</v>
      </c>
      <c r="E4" s="168" t="s">
        <v>221</v>
      </c>
      <c r="F4" s="168" t="s">
        <v>30</v>
      </c>
      <c r="G4" s="168" t="s">
        <v>31</v>
      </c>
      <c r="H4" s="168" t="s">
        <v>32</v>
      </c>
    </row>
    <row r="5" ht="24" customHeight="1" spans="1:8">
      <c r="A5" s="292" t="s">
        <v>222</v>
      </c>
      <c r="B5" s="202">
        <v>34011</v>
      </c>
      <c r="C5" s="202">
        <v>36341</v>
      </c>
      <c r="D5" s="203">
        <f>(C5-B5)/B5</f>
        <v>0.0685072476551704</v>
      </c>
      <c r="E5" s="292" t="s">
        <v>223</v>
      </c>
      <c r="F5" s="202">
        <v>191559</v>
      </c>
      <c r="G5" s="202">
        <v>201593</v>
      </c>
      <c r="H5" s="293">
        <f>(G5-F5)/F5</f>
        <v>0.052380728652791</v>
      </c>
    </row>
    <row r="6" ht="24" customHeight="1" spans="1:8">
      <c r="A6" s="292" t="s">
        <v>224</v>
      </c>
      <c r="B6" s="202">
        <f>SUM(B7,B14,B53)</f>
        <v>159669</v>
      </c>
      <c r="C6" s="202">
        <f>SUM(C7,C14,C53)</f>
        <v>167118</v>
      </c>
      <c r="D6" s="203">
        <f t="shared" ref="D6:D37" si="0">(C6-B6)/B6</f>
        <v>0.0466527629032561</v>
      </c>
      <c r="E6" s="292" t="s">
        <v>225</v>
      </c>
      <c r="F6" s="168"/>
      <c r="G6" s="202">
        <f>SUM(G7,G14,G53)</f>
        <v>0</v>
      </c>
      <c r="H6" s="293"/>
    </row>
    <row r="7" ht="24" customHeight="1" spans="1:8">
      <c r="A7" s="292" t="s">
        <v>226</v>
      </c>
      <c r="B7" s="202">
        <f>SUM(B8:B13)</f>
        <v>1207</v>
      </c>
      <c r="C7" s="202">
        <f>SUM(C8:C13)</f>
        <v>1207</v>
      </c>
      <c r="D7" s="203">
        <f t="shared" si="0"/>
        <v>0</v>
      </c>
      <c r="E7" s="292" t="s">
        <v>227</v>
      </c>
      <c r="F7" s="168"/>
      <c r="G7" s="202">
        <f>SUM(G8:G13)</f>
        <v>0</v>
      </c>
      <c r="H7" s="293"/>
    </row>
    <row r="8" ht="24" customHeight="1" spans="1:8">
      <c r="A8" s="201" t="s">
        <v>228</v>
      </c>
      <c r="B8" s="202">
        <v>247</v>
      </c>
      <c r="C8" s="202">
        <v>247</v>
      </c>
      <c r="D8" s="203">
        <f t="shared" si="0"/>
        <v>0</v>
      </c>
      <c r="E8" s="201" t="s">
        <v>229</v>
      </c>
      <c r="F8" s="204"/>
      <c r="G8" s="202"/>
      <c r="H8" s="293"/>
    </row>
    <row r="9" ht="24" customHeight="1" spans="1:8">
      <c r="A9" s="201" t="s">
        <v>230</v>
      </c>
      <c r="B9" s="202">
        <v>10</v>
      </c>
      <c r="C9" s="202">
        <v>10</v>
      </c>
      <c r="D9" s="203">
        <f t="shared" si="0"/>
        <v>0</v>
      </c>
      <c r="E9" s="201" t="s">
        <v>231</v>
      </c>
      <c r="F9" s="204"/>
      <c r="G9" s="202"/>
      <c r="H9" s="293"/>
    </row>
    <row r="10" ht="24" customHeight="1" spans="1:8">
      <c r="A10" s="201" t="s">
        <v>232</v>
      </c>
      <c r="B10" s="202">
        <v>333</v>
      </c>
      <c r="C10" s="202">
        <v>333</v>
      </c>
      <c r="D10" s="203">
        <f t="shared" si="0"/>
        <v>0</v>
      </c>
      <c r="E10" s="201" t="s">
        <v>233</v>
      </c>
      <c r="F10" s="204"/>
      <c r="G10" s="202"/>
      <c r="H10" s="293"/>
    </row>
    <row r="11" ht="24" customHeight="1" spans="1:8">
      <c r="A11" s="201" t="s">
        <v>234</v>
      </c>
      <c r="B11" s="202">
        <v>0</v>
      </c>
      <c r="C11" s="202"/>
      <c r="D11" s="203"/>
      <c r="E11" s="201" t="s">
        <v>235</v>
      </c>
      <c r="F11" s="204"/>
      <c r="G11" s="202"/>
      <c r="H11" s="293"/>
    </row>
    <row r="12" ht="24" customHeight="1" spans="1:8">
      <c r="A12" s="201" t="s">
        <v>236</v>
      </c>
      <c r="B12" s="202">
        <v>617</v>
      </c>
      <c r="C12" s="202">
        <v>617</v>
      </c>
      <c r="D12" s="203">
        <f t="shared" si="0"/>
        <v>0</v>
      </c>
      <c r="E12" s="201" t="s">
        <v>237</v>
      </c>
      <c r="F12" s="204"/>
      <c r="G12" s="202"/>
      <c r="H12" s="293"/>
    </row>
    <row r="13" ht="24" customHeight="1" spans="1:8">
      <c r="A13" s="201" t="s">
        <v>238</v>
      </c>
      <c r="B13" s="202"/>
      <c r="C13" s="202"/>
      <c r="D13" s="203"/>
      <c r="E13" s="201" t="s">
        <v>239</v>
      </c>
      <c r="F13" s="204"/>
      <c r="G13" s="202"/>
      <c r="H13" s="293"/>
    </row>
    <row r="14" ht="24" customHeight="1" spans="1:8">
      <c r="A14" s="292" t="s">
        <v>240</v>
      </c>
      <c r="B14" s="202">
        <f>SUM(B15:B52)</f>
        <v>140166</v>
      </c>
      <c r="C14" s="202">
        <f>SUM(C15:C52)</f>
        <v>146821</v>
      </c>
      <c r="D14" s="203">
        <f t="shared" si="0"/>
        <v>0.0474794172623889</v>
      </c>
      <c r="E14" s="292" t="s">
        <v>241</v>
      </c>
      <c r="F14" s="168"/>
      <c r="G14" s="202">
        <f>SUM(G15:G52)</f>
        <v>0</v>
      </c>
      <c r="H14" s="293"/>
    </row>
    <row r="15" ht="24" customHeight="1" spans="1:8">
      <c r="A15" s="201" t="s">
        <v>242</v>
      </c>
      <c r="B15" s="202">
        <v>0</v>
      </c>
      <c r="C15" s="202"/>
      <c r="D15" s="203"/>
      <c r="E15" s="201" t="s">
        <v>243</v>
      </c>
      <c r="F15" s="204"/>
      <c r="G15" s="202"/>
      <c r="H15" s="293"/>
    </row>
    <row r="16" ht="24" customHeight="1" spans="1:8">
      <c r="A16" s="201" t="s">
        <v>244</v>
      </c>
      <c r="B16" s="202">
        <v>20070</v>
      </c>
      <c r="C16" s="202">
        <v>21400</v>
      </c>
      <c r="D16" s="203">
        <f t="shared" si="0"/>
        <v>0.0662680617837569</v>
      </c>
      <c r="E16" s="201" t="s">
        <v>245</v>
      </c>
      <c r="F16" s="204"/>
      <c r="G16" s="202"/>
      <c r="H16" s="293"/>
    </row>
    <row r="17" ht="24" customHeight="1" spans="1:8">
      <c r="A17" s="201" t="s">
        <v>246</v>
      </c>
      <c r="B17" s="202">
        <v>8226</v>
      </c>
      <c r="C17" s="202">
        <v>9164</v>
      </c>
      <c r="D17" s="203">
        <f t="shared" si="0"/>
        <v>0.114028689521031</v>
      </c>
      <c r="E17" s="201" t="s">
        <v>247</v>
      </c>
      <c r="F17" s="204"/>
      <c r="G17" s="202"/>
      <c r="H17" s="293"/>
    </row>
    <row r="18" ht="24" customHeight="1" spans="1:8">
      <c r="A18" s="201" t="s">
        <v>248</v>
      </c>
      <c r="B18" s="202">
        <v>3863</v>
      </c>
      <c r="C18" s="202">
        <v>3394</v>
      </c>
      <c r="D18" s="203">
        <f t="shared" si="0"/>
        <v>-0.121408231944085</v>
      </c>
      <c r="E18" s="201" t="s">
        <v>249</v>
      </c>
      <c r="F18" s="204"/>
      <c r="G18" s="202"/>
      <c r="H18" s="293"/>
    </row>
    <row r="19" ht="24" customHeight="1" spans="1:8">
      <c r="A19" s="201" t="s">
        <v>250</v>
      </c>
      <c r="B19" s="202">
        <v>0</v>
      </c>
      <c r="C19" s="202"/>
      <c r="D19" s="203"/>
      <c r="E19" s="201" t="s">
        <v>251</v>
      </c>
      <c r="F19" s="204"/>
      <c r="G19" s="202"/>
      <c r="H19" s="293"/>
    </row>
    <row r="20" ht="24" customHeight="1" spans="1:8">
      <c r="A20" s="201" t="s">
        <v>252</v>
      </c>
      <c r="B20" s="202">
        <v>587</v>
      </c>
      <c r="C20" s="202">
        <v>587</v>
      </c>
      <c r="D20" s="203">
        <f t="shared" si="0"/>
        <v>0</v>
      </c>
      <c r="E20" s="201" t="s">
        <v>253</v>
      </c>
      <c r="F20" s="204"/>
      <c r="G20" s="202"/>
      <c r="H20" s="293"/>
    </row>
    <row r="21" ht="24" customHeight="1" spans="1:8">
      <c r="A21" s="201" t="s">
        <v>254</v>
      </c>
      <c r="B21" s="202">
        <v>0</v>
      </c>
      <c r="C21" s="202"/>
      <c r="D21" s="203"/>
      <c r="E21" s="201" t="s">
        <v>255</v>
      </c>
      <c r="F21" s="204"/>
      <c r="G21" s="202"/>
      <c r="H21" s="293"/>
    </row>
    <row r="22" ht="24" customHeight="1" spans="1:8">
      <c r="A22" s="201" t="s">
        <v>256</v>
      </c>
      <c r="B22" s="202">
        <v>15059</v>
      </c>
      <c r="C22" s="202">
        <v>16897</v>
      </c>
      <c r="D22" s="203">
        <f t="shared" si="0"/>
        <v>0.122053257188392</v>
      </c>
      <c r="E22" s="201" t="s">
        <v>257</v>
      </c>
      <c r="F22" s="204"/>
      <c r="G22" s="202"/>
      <c r="H22" s="293"/>
    </row>
    <row r="23" ht="24" customHeight="1" spans="1:8">
      <c r="A23" s="201" t="s">
        <v>258</v>
      </c>
      <c r="B23" s="202">
        <v>12710</v>
      </c>
      <c r="C23" s="202">
        <v>12656</v>
      </c>
      <c r="D23" s="203">
        <f t="shared" si="0"/>
        <v>-0.0042486231313926</v>
      </c>
      <c r="E23" s="201" t="s">
        <v>259</v>
      </c>
      <c r="F23" s="204"/>
      <c r="G23" s="202"/>
      <c r="H23" s="293"/>
    </row>
    <row r="24" ht="24" customHeight="1" spans="1:8">
      <c r="A24" s="201" t="s">
        <v>260</v>
      </c>
      <c r="B24" s="202">
        <v>0</v>
      </c>
      <c r="C24" s="202"/>
      <c r="D24" s="203"/>
      <c r="E24" s="201" t="s">
        <v>261</v>
      </c>
      <c r="F24" s="204"/>
      <c r="G24" s="202"/>
      <c r="H24" s="293"/>
    </row>
    <row r="25" ht="24" customHeight="1" spans="1:8">
      <c r="A25" s="201" t="s">
        <v>262</v>
      </c>
      <c r="B25" s="202">
        <v>20321</v>
      </c>
      <c r="C25" s="202">
        <v>18855</v>
      </c>
      <c r="D25" s="203">
        <f t="shared" si="0"/>
        <v>-0.0721421189902072</v>
      </c>
      <c r="E25" s="201" t="s">
        <v>263</v>
      </c>
      <c r="F25" s="204"/>
      <c r="G25" s="202"/>
      <c r="H25" s="293"/>
    </row>
    <row r="26" ht="24" customHeight="1" spans="1:8">
      <c r="A26" s="201" t="s">
        <v>264</v>
      </c>
      <c r="B26" s="202">
        <v>0</v>
      </c>
      <c r="C26" s="202"/>
      <c r="D26" s="203"/>
      <c r="E26" s="201" t="s">
        <v>265</v>
      </c>
      <c r="F26" s="204"/>
      <c r="G26" s="202"/>
      <c r="H26" s="293"/>
    </row>
    <row r="27" ht="24" customHeight="1" spans="1:8">
      <c r="A27" s="201" t="s">
        <v>266</v>
      </c>
      <c r="B27" s="202">
        <v>6906</v>
      </c>
      <c r="C27" s="202">
        <v>7005</v>
      </c>
      <c r="D27" s="203">
        <f t="shared" si="0"/>
        <v>0.0143353605560382</v>
      </c>
      <c r="E27" s="201" t="s">
        <v>267</v>
      </c>
      <c r="F27" s="204"/>
      <c r="G27" s="202"/>
      <c r="H27" s="293"/>
    </row>
    <row r="28" ht="24" customHeight="1" spans="1:8">
      <c r="A28" s="201" t="s">
        <v>268</v>
      </c>
      <c r="B28" s="202">
        <v>10</v>
      </c>
      <c r="C28" s="202">
        <v>7</v>
      </c>
      <c r="D28" s="203">
        <f t="shared" si="0"/>
        <v>-0.3</v>
      </c>
      <c r="E28" s="201" t="s">
        <v>269</v>
      </c>
      <c r="F28" s="204"/>
      <c r="G28" s="202"/>
      <c r="H28" s="293"/>
    </row>
    <row r="29" ht="24" customHeight="1" spans="1:8">
      <c r="A29" s="201" t="s">
        <v>270</v>
      </c>
      <c r="B29" s="202">
        <v>0</v>
      </c>
      <c r="C29" s="202"/>
      <c r="D29" s="203"/>
      <c r="E29" s="201" t="s">
        <v>271</v>
      </c>
      <c r="F29" s="204"/>
      <c r="G29" s="202"/>
      <c r="H29" s="293"/>
    </row>
    <row r="30" ht="24" customHeight="1" spans="1:8">
      <c r="A30" s="201" t="s">
        <v>272</v>
      </c>
      <c r="B30" s="202">
        <v>0</v>
      </c>
      <c r="C30" s="202"/>
      <c r="D30" s="203"/>
      <c r="E30" s="201" t="s">
        <v>273</v>
      </c>
      <c r="F30" s="204"/>
      <c r="G30" s="202"/>
      <c r="H30" s="293"/>
    </row>
    <row r="31" ht="24" customHeight="1" spans="1:8">
      <c r="A31" s="201" t="s">
        <v>274</v>
      </c>
      <c r="B31" s="202">
        <v>465</v>
      </c>
      <c r="C31" s="202">
        <v>517</v>
      </c>
      <c r="D31" s="203">
        <f t="shared" si="0"/>
        <v>0.111827956989247</v>
      </c>
      <c r="E31" s="201" t="s">
        <v>275</v>
      </c>
      <c r="F31" s="204"/>
      <c r="G31" s="202"/>
      <c r="H31" s="293"/>
    </row>
    <row r="32" ht="24" customHeight="1" spans="1:8">
      <c r="A32" s="201" t="s">
        <v>276</v>
      </c>
      <c r="B32" s="202">
        <v>3478</v>
      </c>
      <c r="C32" s="202">
        <v>4200</v>
      </c>
      <c r="D32" s="203">
        <f t="shared" si="0"/>
        <v>0.207590569292697</v>
      </c>
      <c r="E32" s="201" t="s">
        <v>277</v>
      </c>
      <c r="F32" s="204"/>
      <c r="G32" s="202"/>
      <c r="H32" s="293"/>
    </row>
    <row r="33" ht="24" customHeight="1" spans="1:8">
      <c r="A33" s="201" t="s">
        <v>278</v>
      </c>
      <c r="B33" s="202">
        <v>145</v>
      </c>
      <c r="C33" s="202">
        <v>90</v>
      </c>
      <c r="D33" s="203">
        <f t="shared" si="0"/>
        <v>-0.379310344827586</v>
      </c>
      <c r="E33" s="201" t="s">
        <v>279</v>
      </c>
      <c r="F33" s="204"/>
      <c r="G33" s="202"/>
      <c r="H33" s="293"/>
    </row>
    <row r="34" ht="24" customHeight="1" spans="1:8">
      <c r="A34" s="201" t="s">
        <v>280</v>
      </c>
      <c r="B34" s="202">
        <v>1199</v>
      </c>
      <c r="C34" s="202">
        <v>1312</v>
      </c>
      <c r="D34" s="203">
        <f t="shared" si="0"/>
        <v>0.0942452043369475</v>
      </c>
      <c r="E34" s="201" t="s">
        <v>281</v>
      </c>
      <c r="F34" s="204"/>
      <c r="G34" s="202"/>
      <c r="H34" s="293"/>
    </row>
    <row r="35" ht="24" customHeight="1" spans="1:8">
      <c r="A35" s="201" t="s">
        <v>282</v>
      </c>
      <c r="B35" s="202">
        <v>4319</v>
      </c>
      <c r="C35" s="202">
        <v>4216</v>
      </c>
      <c r="D35" s="203">
        <f t="shared" si="0"/>
        <v>-0.0238481129891179</v>
      </c>
      <c r="E35" s="201" t="s">
        <v>283</v>
      </c>
      <c r="F35" s="204"/>
      <c r="G35" s="202"/>
      <c r="H35" s="293"/>
    </row>
    <row r="36" ht="24" customHeight="1" spans="1:8">
      <c r="A36" s="201" t="s">
        <v>284</v>
      </c>
      <c r="B36" s="202">
        <v>1042</v>
      </c>
      <c r="C36" s="202">
        <v>1191</v>
      </c>
      <c r="D36" s="203">
        <f t="shared" si="0"/>
        <v>0.14299424184261</v>
      </c>
      <c r="E36" s="201" t="s">
        <v>285</v>
      </c>
      <c r="F36" s="204"/>
      <c r="G36" s="202"/>
      <c r="H36" s="293"/>
    </row>
    <row r="37" ht="24" customHeight="1" spans="1:8">
      <c r="A37" s="201" t="s">
        <v>286</v>
      </c>
      <c r="B37" s="202">
        <v>122</v>
      </c>
      <c r="C37" s="202">
        <v>367</v>
      </c>
      <c r="D37" s="203">
        <f t="shared" si="0"/>
        <v>2.00819672131148</v>
      </c>
      <c r="E37" s="201" t="s">
        <v>287</v>
      </c>
      <c r="F37" s="204"/>
      <c r="G37" s="202"/>
      <c r="H37" s="293"/>
    </row>
    <row r="38" ht="24" customHeight="1" spans="1:8">
      <c r="A38" s="201" t="s">
        <v>288</v>
      </c>
      <c r="B38" s="202">
        <v>0</v>
      </c>
      <c r="C38" s="202"/>
      <c r="D38" s="203"/>
      <c r="E38" s="201" t="s">
        <v>289</v>
      </c>
      <c r="F38" s="204"/>
      <c r="G38" s="202"/>
      <c r="H38" s="293"/>
    </row>
    <row r="39" ht="24" customHeight="1" spans="1:8">
      <c r="A39" s="201" t="s">
        <v>290</v>
      </c>
      <c r="B39" s="202">
        <v>36340</v>
      </c>
      <c r="C39" s="202">
        <v>38821</v>
      </c>
      <c r="D39" s="203">
        <f t="shared" ref="D38:D69" si="1">(C39-B39)/B39</f>
        <v>0.0682718767198679</v>
      </c>
      <c r="E39" s="201" t="s">
        <v>291</v>
      </c>
      <c r="F39" s="204"/>
      <c r="G39" s="202"/>
      <c r="H39" s="293"/>
    </row>
    <row r="40" ht="24" customHeight="1" spans="1:8">
      <c r="A40" s="201" t="s">
        <v>292</v>
      </c>
      <c r="B40" s="202">
        <v>4460</v>
      </c>
      <c r="C40" s="202">
        <v>4845</v>
      </c>
      <c r="D40" s="203">
        <f t="shared" si="1"/>
        <v>0.0863228699551569</v>
      </c>
      <c r="E40" s="201" t="s">
        <v>293</v>
      </c>
      <c r="F40" s="204"/>
      <c r="G40" s="202"/>
      <c r="H40" s="293"/>
    </row>
    <row r="41" ht="24" customHeight="1" spans="1:8">
      <c r="A41" s="201" t="s">
        <v>294</v>
      </c>
      <c r="B41" s="202">
        <v>30</v>
      </c>
      <c r="C41" s="202"/>
      <c r="D41" s="203">
        <f t="shared" si="1"/>
        <v>-1</v>
      </c>
      <c r="E41" s="201" t="s">
        <v>295</v>
      </c>
      <c r="F41" s="204"/>
      <c r="G41" s="202"/>
      <c r="H41" s="293"/>
    </row>
    <row r="42" ht="24" customHeight="1" spans="1:8">
      <c r="A42" s="201" t="s">
        <v>296</v>
      </c>
      <c r="B42" s="202">
        <v>0</v>
      </c>
      <c r="C42" s="202"/>
      <c r="D42" s="203"/>
      <c r="E42" s="201" t="s">
        <v>297</v>
      </c>
      <c r="F42" s="204"/>
      <c r="G42" s="202"/>
      <c r="H42" s="293"/>
    </row>
    <row r="43" ht="24" customHeight="1" spans="1:8">
      <c r="A43" s="201" t="s">
        <v>298</v>
      </c>
      <c r="B43" s="202">
        <v>0</v>
      </c>
      <c r="C43" s="202"/>
      <c r="D43" s="203"/>
      <c r="E43" s="201" t="s">
        <v>299</v>
      </c>
      <c r="F43" s="204"/>
      <c r="G43" s="202"/>
      <c r="H43" s="293"/>
    </row>
    <row r="44" ht="24" customHeight="1" spans="1:8">
      <c r="A44" s="201" t="s">
        <v>300</v>
      </c>
      <c r="B44" s="202">
        <v>0</v>
      </c>
      <c r="C44" s="202"/>
      <c r="D44" s="203"/>
      <c r="E44" s="201" t="s">
        <v>301</v>
      </c>
      <c r="F44" s="204"/>
      <c r="G44" s="202"/>
      <c r="H44" s="293"/>
    </row>
    <row r="45" ht="24" customHeight="1" spans="1:8">
      <c r="A45" s="201" t="s">
        <v>302</v>
      </c>
      <c r="B45" s="202">
        <v>90</v>
      </c>
      <c r="C45" s="202">
        <v>756</v>
      </c>
      <c r="D45" s="203">
        <f t="shared" si="1"/>
        <v>7.4</v>
      </c>
      <c r="E45" s="201" t="s">
        <v>303</v>
      </c>
      <c r="F45" s="204"/>
      <c r="G45" s="202"/>
      <c r="H45" s="293"/>
    </row>
    <row r="46" ht="24" customHeight="1" spans="1:8">
      <c r="A46" s="201" t="s">
        <v>304</v>
      </c>
      <c r="B46" s="202">
        <v>0</v>
      </c>
      <c r="C46" s="202"/>
      <c r="D46" s="203"/>
      <c r="E46" s="201" t="s">
        <v>305</v>
      </c>
      <c r="F46" s="204"/>
      <c r="G46" s="202"/>
      <c r="H46" s="293"/>
    </row>
    <row r="47" ht="24" customHeight="1" spans="1:8">
      <c r="A47" s="201" t="s">
        <v>306</v>
      </c>
      <c r="B47" s="202">
        <v>463</v>
      </c>
      <c r="C47" s="202">
        <v>329</v>
      </c>
      <c r="D47" s="203">
        <f t="shared" si="1"/>
        <v>-0.289416846652268</v>
      </c>
      <c r="E47" s="201" t="s">
        <v>307</v>
      </c>
      <c r="F47" s="204"/>
      <c r="G47" s="202"/>
      <c r="H47" s="293"/>
    </row>
    <row r="48" ht="24" customHeight="1" spans="1:8">
      <c r="A48" s="201" t="s">
        <v>308</v>
      </c>
      <c r="B48" s="202">
        <v>0</v>
      </c>
      <c r="C48" s="202"/>
      <c r="D48" s="203"/>
      <c r="E48" s="201" t="s">
        <v>309</v>
      </c>
      <c r="F48" s="204"/>
      <c r="G48" s="202"/>
      <c r="H48" s="293"/>
    </row>
    <row r="49" ht="24" customHeight="1" spans="1:8">
      <c r="A49" s="201" t="s">
        <v>310</v>
      </c>
      <c r="B49" s="202"/>
      <c r="C49" s="202">
        <v>0</v>
      </c>
      <c r="D49" s="203"/>
      <c r="E49" s="201" t="s">
        <v>311</v>
      </c>
      <c r="F49" s="204"/>
      <c r="G49" s="202"/>
      <c r="H49" s="293"/>
    </row>
    <row r="50" ht="24" customHeight="1" spans="1:8">
      <c r="A50" s="201" t="s">
        <v>312</v>
      </c>
      <c r="B50" s="202"/>
      <c r="C50" s="202">
        <v>0</v>
      </c>
      <c r="D50" s="203"/>
      <c r="E50" s="201" t="s">
        <v>313</v>
      </c>
      <c r="F50" s="204"/>
      <c r="G50" s="202"/>
      <c r="H50" s="293"/>
    </row>
    <row r="51" ht="24" customHeight="1" spans="1:8">
      <c r="A51" s="201" t="s">
        <v>314</v>
      </c>
      <c r="B51" s="202"/>
      <c r="C51" s="202"/>
      <c r="D51" s="203"/>
      <c r="E51" s="201" t="s">
        <v>315</v>
      </c>
      <c r="F51" s="204"/>
      <c r="G51" s="202"/>
      <c r="H51" s="293"/>
    </row>
    <row r="52" ht="24" customHeight="1" spans="1:8">
      <c r="A52" s="201" t="s">
        <v>316</v>
      </c>
      <c r="B52" s="202">
        <v>261</v>
      </c>
      <c r="C52" s="202">
        <v>212</v>
      </c>
      <c r="D52" s="203">
        <f t="shared" si="1"/>
        <v>-0.187739463601533</v>
      </c>
      <c r="E52" s="201" t="s">
        <v>317</v>
      </c>
      <c r="F52" s="204"/>
      <c r="G52" s="202"/>
      <c r="H52" s="293"/>
    </row>
    <row r="53" ht="24" customHeight="1" spans="1:8">
      <c r="A53" s="292" t="s">
        <v>318</v>
      </c>
      <c r="B53" s="202">
        <f>SUM(B54:B74)</f>
        <v>18296</v>
      </c>
      <c r="C53" s="202">
        <f>SUM(C54:C74)</f>
        <v>19090</v>
      </c>
      <c r="D53" s="203">
        <f t="shared" si="1"/>
        <v>0.0433974639265413</v>
      </c>
      <c r="E53" s="292" t="s">
        <v>319</v>
      </c>
      <c r="F53" s="168"/>
      <c r="G53" s="202">
        <f>SUM(G54:G74)</f>
        <v>0</v>
      </c>
      <c r="H53" s="293"/>
    </row>
    <row r="54" ht="24" customHeight="1" spans="1:8">
      <c r="A54" s="201" t="s">
        <v>320</v>
      </c>
      <c r="B54" s="202">
        <v>394</v>
      </c>
      <c r="C54" s="202">
        <v>416</v>
      </c>
      <c r="D54" s="203">
        <f t="shared" si="1"/>
        <v>0.0558375634517767</v>
      </c>
      <c r="E54" s="201" t="s">
        <v>320</v>
      </c>
      <c r="F54" s="204"/>
      <c r="G54" s="202"/>
      <c r="H54" s="293"/>
    </row>
    <row r="55" ht="24" customHeight="1" spans="1:8">
      <c r="A55" s="201" t="s">
        <v>321</v>
      </c>
      <c r="B55" s="202">
        <v>0</v>
      </c>
      <c r="C55" s="202"/>
      <c r="D55" s="203"/>
      <c r="E55" s="201" t="s">
        <v>321</v>
      </c>
      <c r="F55" s="204"/>
      <c r="G55" s="202"/>
      <c r="H55" s="293"/>
    </row>
    <row r="56" ht="24" customHeight="1" spans="1:8">
      <c r="A56" s="201" t="s">
        <v>322</v>
      </c>
      <c r="B56" s="202">
        <v>0</v>
      </c>
      <c r="C56" s="202"/>
      <c r="D56" s="203"/>
      <c r="E56" s="201" t="s">
        <v>322</v>
      </c>
      <c r="F56" s="204"/>
      <c r="G56" s="202"/>
      <c r="H56" s="293"/>
    </row>
    <row r="57" ht="24" customHeight="1" spans="1:8">
      <c r="A57" s="201" t="s">
        <v>323</v>
      </c>
      <c r="B57" s="202">
        <v>1</v>
      </c>
      <c r="C57" s="202">
        <v>1</v>
      </c>
      <c r="D57" s="203">
        <f t="shared" si="1"/>
        <v>0</v>
      </c>
      <c r="E57" s="201" t="s">
        <v>323</v>
      </c>
      <c r="F57" s="204"/>
      <c r="G57" s="202"/>
      <c r="H57" s="293"/>
    </row>
    <row r="58" ht="24" customHeight="1" spans="1:8">
      <c r="A58" s="201" t="s">
        <v>324</v>
      </c>
      <c r="B58" s="202"/>
      <c r="C58" s="202">
        <v>181</v>
      </c>
      <c r="D58" s="203"/>
      <c r="E58" s="201" t="s">
        <v>324</v>
      </c>
      <c r="F58" s="204"/>
      <c r="G58" s="202"/>
      <c r="H58" s="293"/>
    </row>
    <row r="59" ht="24" customHeight="1" spans="1:8">
      <c r="A59" s="201" t="s">
        <v>325</v>
      </c>
      <c r="B59" s="202"/>
      <c r="C59" s="202">
        <v>0</v>
      </c>
      <c r="D59" s="203"/>
      <c r="E59" s="201" t="s">
        <v>325</v>
      </c>
      <c r="F59" s="204"/>
      <c r="G59" s="202"/>
      <c r="H59" s="293"/>
    </row>
    <row r="60" ht="24" customHeight="1" spans="1:8">
      <c r="A60" s="201" t="s">
        <v>326</v>
      </c>
      <c r="B60" s="202">
        <v>100</v>
      </c>
      <c r="C60" s="202">
        <v>18</v>
      </c>
      <c r="D60" s="203">
        <f t="shared" si="1"/>
        <v>-0.82</v>
      </c>
      <c r="E60" s="201" t="s">
        <v>326</v>
      </c>
      <c r="F60" s="204"/>
      <c r="G60" s="202"/>
      <c r="H60" s="293"/>
    </row>
    <row r="61" ht="24" customHeight="1" spans="1:8">
      <c r="A61" s="201" t="s">
        <v>327</v>
      </c>
      <c r="B61" s="202">
        <v>12</v>
      </c>
      <c r="C61" s="202">
        <v>115</v>
      </c>
      <c r="D61" s="203">
        <f t="shared" si="1"/>
        <v>8.58333333333333</v>
      </c>
      <c r="E61" s="201" t="s">
        <v>327</v>
      </c>
      <c r="F61" s="204"/>
      <c r="G61" s="202"/>
      <c r="H61" s="293"/>
    </row>
    <row r="62" ht="24" customHeight="1" spans="1:8">
      <c r="A62" s="201" t="s">
        <v>328</v>
      </c>
      <c r="B62" s="202">
        <v>235</v>
      </c>
      <c r="C62" s="202">
        <v>3703</v>
      </c>
      <c r="D62" s="203">
        <f t="shared" si="1"/>
        <v>14.7574468085106</v>
      </c>
      <c r="E62" s="201" t="s">
        <v>328</v>
      </c>
      <c r="F62" s="204"/>
      <c r="G62" s="202"/>
      <c r="H62" s="293"/>
    </row>
    <row r="63" ht="24" customHeight="1" spans="1:8">
      <c r="A63" s="201" t="s">
        <v>329</v>
      </c>
      <c r="B63" s="202">
        <v>9688</v>
      </c>
      <c r="C63" s="202">
        <v>6551</v>
      </c>
      <c r="D63" s="203">
        <f t="shared" si="1"/>
        <v>-0.323802642444261</v>
      </c>
      <c r="E63" s="201" t="s">
        <v>329</v>
      </c>
      <c r="F63" s="204"/>
      <c r="G63" s="202"/>
      <c r="H63" s="293"/>
    </row>
    <row r="64" ht="24" customHeight="1" spans="1:8">
      <c r="A64" s="201" t="s">
        <v>330</v>
      </c>
      <c r="B64" s="202">
        <v>60</v>
      </c>
      <c r="C64" s="202"/>
      <c r="D64" s="203">
        <f t="shared" si="1"/>
        <v>-1</v>
      </c>
      <c r="E64" s="201" t="s">
        <v>330</v>
      </c>
      <c r="F64" s="204"/>
      <c r="G64" s="202"/>
      <c r="H64" s="293"/>
    </row>
    <row r="65" ht="24" customHeight="1" spans="1:8">
      <c r="A65" s="201" t="s">
        <v>331</v>
      </c>
      <c r="B65" s="202">
        <v>4198</v>
      </c>
      <c r="C65" s="202">
        <v>2605</v>
      </c>
      <c r="D65" s="203">
        <f t="shared" si="1"/>
        <v>-0.379466412577418</v>
      </c>
      <c r="E65" s="201" t="s">
        <v>331</v>
      </c>
      <c r="F65" s="204"/>
      <c r="G65" s="202"/>
      <c r="H65" s="293"/>
    </row>
    <row r="66" ht="24" customHeight="1" spans="1:8">
      <c r="A66" s="201" t="s">
        <v>332</v>
      </c>
      <c r="B66" s="202">
        <v>1</v>
      </c>
      <c r="C66" s="202">
        <v>2687</v>
      </c>
      <c r="D66" s="203">
        <f t="shared" si="1"/>
        <v>2686</v>
      </c>
      <c r="E66" s="201" t="s">
        <v>332</v>
      </c>
      <c r="F66" s="204"/>
      <c r="G66" s="202"/>
      <c r="H66" s="293"/>
    </row>
    <row r="67" ht="24" customHeight="1" spans="1:8">
      <c r="A67" s="201" t="s">
        <v>333</v>
      </c>
      <c r="B67" s="202">
        <v>1257</v>
      </c>
      <c r="C67" s="202">
        <v>82</v>
      </c>
      <c r="D67" s="203">
        <f t="shared" si="1"/>
        <v>-0.934765314240255</v>
      </c>
      <c r="E67" s="201" t="s">
        <v>333</v>
      </c>
      <c r="F67" s="204"/>
      <c r="G67" s="202"/>
      <c r="H67" s="293"/>
    </row>
    <row r="68" ht="24" customHeight="1" spans="1:8">
      <c r="A68" s="201" t="s">
        <v>334</v>
      </c>
      <c r="B68" s="202">
        <v>90</v>
      </c>
      <c r="C68" s="202">
        <v>582</v>
      </c>
      <c r="D68" s="203">
        <f t="shared" si="1"/>
        <v>5.46666666666667</v>
      </c>
      <c r="E68" s="201" t="s">
        <v>334</v>
      </c>
      <c r="F68" s="204"/>
      <c r="G68" s="202"/>
      <c r="H68" s="293"/>
    </row>
    <row r="69" ht="24" customHeight="1" spans="1:8">
      <c r="A69" s="201" t="s">
        <v>335</v>
      </c>
      <c r="B69" s="202">
        <v>0</v>
      </c>
      <c r="C69" s="202"/>
      <c r="D69" s="203"/>
      <c r="E69" s="201" t="s">
        <v>335</v>
      </c>
      <c r="F69" s="204"/>
      <c r="G69" s="202"/>
      <c r="H69" s="293"/>
    </row>
    <row r="70" ht="24" customHeight="1" spans="1:8">
      <c r="A70" s="201" t="s">
        <v>336</v>
      </c>
      <c r="B70" s="202">
        <v>1163</v>
      </c>
      <c r="C70" s="202"/>
      <c r="D70" s="203">
        <f>(C70-B70)/B70</f>
        <v>-1</v>
      </c>
      <c r="E70" s="201" t="s">
        <v>336</v>
      </c>
      <c r="F70" s="204"/>
      <c r="G70" s="202"/>
      <c r="H70" s="293"/>
    </row>
    <row r="71" ht="24" customHeight="1" spans="1:8">
      <c r="A71" s="201" t="s">
        <v>337</v>
      </c>
      <c r="B71" s="202">
        <v>0</v>
      </c>
      <c r="C71" s="202">
        <v>24</v>
      </c>
      <c r="D71" s="203"/>
      <c r="E71" s="201" t="s">
        <v>337</v>
      </c>
      <c r="F71" s="204"/>
      <c r="G71" s="202"/>
      <c r="H71" s="293"/>
    </row>
    <row r="72" ht="24" customHeight="1" spans="1:8">
      <c r="A72" s="201" t="s">
        <v>338</v>
      </c>
      <c r="B72" s="202"/>
      <c r="C72" s="202"/>
      <c r="D72" s="203"/>
      <c r="E72" s="201" t="s">
        <v>338</v>
      </c>
      <c r="F72" s="204"/>
      <c r="G72" s="202"/>
      <c r="H72" s="293"/>
    </row>
    <row r="73" ht="22" customHeight="1" spans="1:8">
      <c r="A73" s="201" t="s">
        <v>339</v>
      </c>
      <c r="B73" s="202">
        <v>1097</v>
      </c>
      <c r="C73" s="202">
        <v>2125</v>
      </c>
      <c r="D73" s="203">
        <f>(C73-B73)/B73</f>
        <v>0.937101185050137</v>
      </c>
      <c r="E73" s="201" t="s">
        <v>339</v>
      </c>
      <c r="F73" s="204"/>
      <c r="G73" s="202"/>
      <c r="H73" s="293"/>
    </row>
    <row r="74" ht="22" customHeight="1" spans="1:8">
      <c r="A74" s="201" t="s">
        <v>55</v>
      </c>
      <c r="B74" s="202"/>
      <c r="C74" s="202"/>
      <c r="D74" s="203"/>
      <c r="E74" s="201" t="s">
        <v>218</v>
      </c>
      <c r="F74" s="204"/>
      <c r="G74" s="202"/>
      <c r="H74" s="293"/>
    </row>
    <row r="75" ht="22" customHeight="1" spans="1:8">
      <c r="A75" s="292" t="s">
        <v>340</v>
      </c>
      <c r="B75" s="202">
        <f t="shared" ref="B75:G75" si="2">SUM(B76:B77)</f>
        <v>0</v>
      </c>
      <c r="C75" s="202">
        <f t="shared" si="2"/>
        <v>0</v>
      </c>
      <c r="D75" s="203"/>
      <c r="E75" s="292" t="s">
        <v>341</v>
      </c>
      <c r="F75" s="202">
        <f t="shared" si="2"/>
        <v>5670</v>
      </c>
      <c r="G75" s="202">
        <f t="shared" si="2"/>
        <v>5789</v>
      </c>
      <c r="H75" s="293">
        <f>(G75-F75)/F75</f>
        <v>0.0209876543209877</v>
      </c>
    </row>
    <row r="76" ht="22" customHeight="1" spans="1:8">
      <c r="A76" s="201" t="s">
        <v>342</v>
      </c>
      <c r="B76" s="202">
        <v>0</v>
      </c>
      <c r="C76" s="202">
        <v>0</v>
      </c>
      <c r="D76" s="203"/>
      <c r="E76" s="201" t="s">
        <v>343</v>
      </c>
      <c r="F76" s="202"/>
      <c r="G76" s="202"/>
      <c r="H76" s="293"/>
    </row>
    <row r="77" ht="22" customHeight="1" spans="1:8">
      <c r="A77" s="201" t="s">
        <v>344</v>
      </c>
      <c r="B77" s="202">
        <v>0</v>
      </c>
      <c r="C77" s="202">
        <v>0</v>
      </c>
      <c r="D77" s="203"/>
      <c r="E77" s="201" t="s">
        <v>345</v>
      </c>
      <c r="F77" s="202">
        <v>5670</v>
      </c>
      <c r="G77" s="202">
        <v>5789</v>
      </c>
      <c r="H77" s="293">
        <f>(G77-F77)/F77</f>
        <v>0.0209876543209877</v>
      </c>
    </row>
    <row r="78" ht="22" customHeight="1" spans="1:8">
      <c r="A78" s="292" t="s">
        <v>346</v>
      </c>
      <c r="B78" s="202">
        <v>0</v>
      </c>
      <c r="C78" s="202">
        <v>0</v>
      </c>
      <c r="D78" s="203"/>
      <c r="E78" s="201"/>
      <c r="F78" s="202"/>
      <c r="G78" s="202"/>
      <c r="H78" s="293"/>
    </row>
    <row r="79" ht="22" customHeight="1" spans="1:8">
      <c r="A79" s="292" t="s">
        <v>347</v>
      </c>
      <c r="B79" s="202">
        <v>27771</v>
      </c>
      <c r="C79" s="202">
        <v>32847</v>
      </c>
      <c r="D79" s="203">
        <f>(C79-B79)/B79</f>
        <v>0.182780598466026</v>
      </c>
      <c r="E79" s="201"/>
      <c r="F79" s="202"/>
      <c r="G79" s="202"/>
      <c r="H79" s="293"/>
    </row>
    <row r="80" ht="22" customHeight="1" spans="1:8">
      <c r="A80" s="292" t="s">
        <v>348</v>
      </c>
      <c r="B80" s="202">
        <f>SUM(B81:B83)</f>
        <v>0</v>
      </c>
      <c r="C80" s="202">
        <f>SUM(C81:C83)</f>
        <v>0</v>
      </c>
      <c r="D80" s="203"/>
      <c r="E80" s="292" t="s">
        <v>349</v>
      </c>
      <c r="F80" s="202">
        <v>1653</v>
      </c>
      <c r="G80" s="202">
        <v>1267</v>
      </c>
      <c r="H80" s="293">
        <f>(G80-F80)/F80</f>
        <v>-0.2335148215366</v>
      </c>
    </row>
    <row r="81" ht="22" customHeight="1" spans="1:8">
      <c r="A81" s="201" t="s">
        <v>350</v>
      </c>
      <c r="B81" s="202"/>
      <c r="C81" s="202"/>
      <c r="D81" s="203"/>
      <c r="E81" s="201"/>
      <c r="F81" s="202"/>
      <c r="G81" s="202"/>
      <c r="H81" s="293"/>
    </row>
    <row r="82" ht="22" customHeight="1" spans="1:8">
      <c r="A82" s="201" t="s">
        <v>351</v>
      </c>
      <c r="B82" s="202">
        <v>0</v>
      </c>
      <c r="C82" s="202">
        <v>0</v>
      </c>
      <c r="D82" s="203"/>
      <c r="E82" s="201"/>
      <c r="F82" s="202"/>
      <c r="G82" s="202"/>
      <c r="H82" s="293"/>
    </row>
    <row r="83" ht="22" customHeight="1" spans="1:8">
      <c r="A83" s="201" t="s">
        <v>352</v>
      </c>
      <c r="B83" s="202">
        <v>0</v>
      </c>
      <c r="C83" s="202">
        <v>0</v>
      </c>
      <c r="D83" s="203"/>
      <c r="E83" s="201"/>
      <c r="F83" s="202"/>
      <c r="G83" s="202"/>
      <c r="H83" s="293"/>
    </row>
    <row r="84" ht="22" customHeight="1" spans="1:8">
      <c r="A84" s="292" t="s">
        <v>353</v>
      </c>
      <c r="B84" s="202">
        <f>B85</f>
        <v>0</v>
      </c>
      <c r="C84" s="202">
        <f>C85</f>
        <v>0</v>
      </c>
      <c r="D84" s="203"/>
      <c r="E84" s="292" t="s">
        <v>354</v>
      </c>
      <c r="F84" s="202">
        <v>6000</v>
      </c>
      <c r="G84" s="202">
        <f>G85</f>
        <v>1774</v>
      </c>
      <c r="H84" s="293">
        <f>(G84-F84)/F84</f>
        <v>-0.704333333333333</v>
      </c>
    </row>
    <row r="85" ht="22" customHeight="1" spans="1:8">
      <c r="A85" s="292" t="s">
        <v>355</v>
      </c>
      <c r="B85" s="202">
        <f>B86</f>
        <v>0</v>
      </c>
      <c r="C85" s="202">
        <f>C86</f>
        <v>0</v>
      </c>
      <c r="D85" s="203"/>
      <c r="E85" s="292" t="s">
        <v>356</v>
      </c>
      <c r="F85" s="202">
        <v>6000</v>
      </c>
      <c r="G85" s="202">
        <f>SUM(G86:G89)</f>
        <v>1774</v>
      </c>
      <c r="H85" s="293">
        <f>(G85-F85)/F85</f>
        <v>-0.704333333333333</v>
      </c>
    </row>
    <row r="86" ht="22" customHeight="1" spans="1:8">
      <c r="A86" s="292" t="s">
        <v>357</v>
      </c>
      <c r="B86" s="202">
        <f>SUM(B87:B90)</f>
        <v>0</v>
      </c>
      <c r="C86" s="202">
        <f>SUM(C87:C90)</f>
        <v>0</v>
      </c>
      <c r="D86" s="203"/>
      <c r="E86" s="201" t="s">
        <v>358</v>
      </c>
      <c r="F86" s="202">
        <v>6000</v>
      </c>
      <c r="G86" s="202">
        <v>1774</v>
      </c>
      <c r="H86" s="293">
        <f>(G86-F86)/F86</f>
        <v>-0.704333333333333</v>
      </c>
    </row>
    <row r="87" ht="22" customHeight="1" spans="1:8">
      <c r="A87" s="201" t="s">
        <v>359</v>
      </c>
      <c r="B87" s="202">
        <v>0</v>
      </c>
      <c r="C87" s="202">
        <v>0</v>
      </c>
      <c r="D87" s="203"/>
      <c r="E87" s="201" t="s">
        <v>360</v>
      </c>
      <c r="F87" s="204"/>
      <c r="G87" s="202"/>
      <c r="H87" s="293"/>
    </row>
    <row r="88" ht="22" customHeight="1" spans="1:8">
      <c r="A88" s="201" t="s">
        <v>361</v>
      </c>
      <c r="B88" s="202">
        <v>0</v>
      </c>
      <c r="C88" s="202">
        <v>0</v>
      </c>
      <c r="D88" s="203"/>
      <c r="E88" s="201" t="s">
        <v>362</v>
      </c>
      <c r="F88" s="204"/>
      <c r="G88" s="202"/>
      <c r="H88" s="293"/>
    </row>
    <row r="89" ht="22" customHeight="1" spans="1:8">
      <c r="A89" s="201" t="s">
        <v>363</v>
      </c>
      <c r="B89" s="202">
        <v>0</v>
      </c>
      <c r="C89" s="202">
        <v>0</v>
      </c>
      <c r="D89" s="203"/>
      <c r="E89" s="201" t="s">
        <v>364</v>
      </c>
      <c r="F89" s="204"/>
      <c r="G89" s="202"/>
      <c r="H89" s="293"/>
    </row>
    <row r="90" ht="22" customHeight="1" spans="1:8">
      <c r="A90" s="201" t="s">
        <v>365</v>
      </c>
      <c r="B90" s="202">
        <v>0</v>
      </c>
      <c r="C90" s="202">
        <v>0</v>
      </c>
      <c r="D90" s="203"/>
      <c r="E90" s="201"/>
      <c r="F90" s="204"/>
      <c r="G90" s="202"/>
      <c r="H90" s="293"/>
    </row>
    <row r="91" ht="22" customHeight="1" spans="1:8">
      <c r="A91" s="292" t="s">
        <v>366</v>
      </c>
      <c r="B91" s="202">
        <f>B92</f>
        <v>12227</v>
      </c>
      <c r="C91" s="202">
        <f>C92</f>
        <v>10923</v>
      </c>
      <c r="D91" s="203">
        <f>(C91-B91)/B91</f>
        <v>-0.106649218941686</v>
      </c>
      <c r="E91" s="292" t="s">
        <v>367</v>
      </c>
      <c r="F91" s="168">
        <v>0</v>
      </c>
      <c r="G91" s="202">
        <f>SUM(G92:G95)</f>
        <v>0</v>
      </c>
      <c r="H91" s="293"/>
    </row>
    <row r="92" ht="22" customHeight="1" spans="1:8">
      <c r="A92" s="292" t="s">
        <v>368</v>
      </c>
      <c r="B92" s="202">
        <f>SUM(B93:B96)</f>
        <v>12227</v>
      </c>
      <c r="C92" s="202">
        <f>SUM(C93:C96)</f>
        <v>10923</v>
      </c>
      <c r="D92" s="203">
        <f>(C92-B92)/B92</f>
        <v>-0.106649218941686</v>
      </c>
      <c r="E92" s="201" t="s">
        <v>369</v>
      </c>
      <c r="F92" s="204"/>
      <c r="G92" s="202"/>
      <c r="H92" s="293"/>
    </row>
    <row r="93" ht="22" customHeight="1" spans="1:8">
      <c r="A93" s="201" t="s">
        <v>370</v>
      </c>
      <c r="B93" s="202">
        <v>12227</v>
      </c>
      <c r="C93" s="202">
        <v>8852</v>
      </c>
      <c r="D93" s="203">
        <f>(C93-B93)/B93</f>
        <v>-0.276028461601374</v>
      </c>
      <c r="E93" s="201" t="s">
        <v>371</v>
      </c>
      <c r="F93" s="204"/>
      <c r="G93" s="202"/>
      <c r="H93" s="293"/>
    </row>
    <row r="94" ht="22" customHeight="1" spans="1:8">
      <c r="A94" s="201" t="s">
        <v>372</v>
      </c>
      <c r="B94" s="202">
        <v>0</v>
      </c>
      <c r="C94" s="202">
        <v>0</v>
      </c>
      <c r="D94" s="203"/>
      <c r="E94" s="201" t="s">
        <v>373</v>
      </c>
      <c r="F94" s="204"/>
      <c r="G94" s="202"/>
      <c r="H94" s="293"/>
    </row>
    <row r="95" ht="22" customHeight="1" spans="1:8">
      <c r="A95" s="201" t="s">
        <v>374</v>
      </c>
      <c r="B95" s="202">
        <v>0</v>
      </c>
      <c r="C95" s="202">
        <v>2071</v>
      </c>
      <c r="D95" s="203"/>
      <c r="E95" s="201" t="s">
        <v>375</v>
      </c>
      <c r="F95" s="204"/>
      <c r="G95" s="202"/>
      <c r="H95" s="293"/>
    </row>
    <row r="96" ht="23" customHeight="1" spans="1:8">
      <c r="A96" s="201" t="s">
        <v>376</v>
      </c>
      <c r="B96" s="202">
        <v>0</v>
      </c>
      <c r="C96" s="202">
        <v>0</v>
      </c>
      <c r="D96" s="203"/>
      <c r="E96" s="201"/>
      <c r="F96" s="204"/>
      <c r="G96" s="168"/>
      <c r="H96" s="293"/>
    </row>
    <row r="97" ht="23" customHeight="1" spans="1:8">
      <c r="A97" s="292" t="s">
        <v>377</v>
      </c>
      <c r="B97" s="202">
        <v>0</v>
      </c>
      <c r="C97" s="202">
        <v>0</v>
      </c>
      <c r="D97" s="203"/>
      <c r="E97" s="292" t="s">
        <v>378</v>
      </c>
      <c r="F97" s="168"/>
      <c r="G97" s="202"/>
      <c r="H97" s="293"/>
    </row>
    <row r="98" ht="23" customHeight="1" spans="1:8">
      <c r="A98" s="292" t="s">
        <v>379</v>
      </c>
      <c r="B98" s="202">
        <v>0</v>
      </c>
      <c r="C98" s="202">
        <v>0</v>
      </c>
      <c r="D98" s="203"/>
      <c r="E98" s="292" t="s">
        <v>380</v>
      </c>
      <c r="F98" s="168"/>
      <c r="G98" s="202"/>
      <c r="H98" s="293"/>
    </row>
    <row r="99" ht="23" customHeight="1" spans="1:8">
      <c r="A99" s="292" t="s">
        <v>381</v>
      </c>
      <c r="B99" s="202">
        <v>0</v>
      </c>
      <c r="C99" s="202">
        <v>0</v>
      </c>
      <c r="D99" s="203"/>
      <c r="E99" s="292" t="s">
        <v>382</v>
      </c>
      <c r="F99" s="168"/>
      <c r="G99" s="202"/>
      <c r="H99" s="293"/>
    </row>
    <row r="100" ht="23" customHeight="1" spans="1:8">
      <c r="A100" s="292" t="s">
        <v>383</v>
      </c>
      <c r="B100" s="202">
        <v>7437</v>
      </c>
      <c r="C100" s="202">
        <v>3096</v>
      </c>
      <c r="D100" s="203">
        <f>(C100-B100)/B100</f>
        <v>-0.583703106091166</v>
      </c>
      <c r="E100" s="292" t="s">
        <v>384</v>
      </c>
      <c r="F100" s="202">
        <v>3386</v>
      </c>
      <c r="G100" s="202">
        <v>4451</v>
      </c>
      <c r="H100" s="293">
        <f>(G100-F100)/F100</f>
        <v>0.314530419373892</v>
      </c>
    </row>
    <row r="101" ht="23" customHeight="1" spans="1:8">
      <c r="A101" s="292" t="s">
        <v>385</v>
      </c>
      <c r="B101" s="202">
        <f>SUM(B102,B106,B110,B114)</f>
        <v>0</v>
      </c>
      <c r="C101" s="202">
        <f>SUM(C102,C106,C110,C114)</f>
        <v>0</v>
      </c>
      <c r="D101" s="203"/>
      <c r="E101" s="292" t="s">
        <v>386</v>
      </c>
      <c r="F101" s="202"/>
      <c r="G101" s="202">
        <f>SUM(G102,G106,G110,G114)</f>
        <v>0</v>
      </c>
      <c r="H101" s="293"/>
    </row>
    <row r="102" ht="23" customHeight="1" spans="1:8">
      <c r="A102" s="292" t="s">
        <v>387</v>
      </c>
      <c r="B102" s="202">
        <f>SUM(B103:B105)</f>
        <v>0</v>
      </c>
      <c r="C102" s="202">
        <f>SUM(C103:C105)</f>
        <v>0</v>
      </c>
      <c r="D102" s="203"/>
      <c r="E102" s="292" t="s">
        <v>388</v>
      </c>
      <c r="F102" s="168"/>
      <c r="G102" s="202">
        <f>SUM(G103:G105)</f>
        <v>0</v>
      </c>
      <c r="H102" s="293"/>
    </row>
    <row r="103" ht="23" customHeight="1" spans="1:8">
      <c r="A103" s="201" t="s">
        <v>389</v>
      </c>
      <c r="B103" s="202">
        <v>0</v>
      </c>
      <c r="C103" s="202">
        <v>0</v>
      </c>
      <c r="D103" s="203"/>
      <c r="E103" s="201" t="s">
        <v>390</v>
      </c>
      <c r="F103" s="204"/>
      <c r="G103" s="202"/>
      <c r="H103" s="293"/>
    </row>
    <row r="104" ht="23" customHeight="1" spans="1:8">
      <c r="A104" s="201" t="s">
        <v>391</v>
      </c>
      <c r="B104" s="202">
        <v>0</v>
      </c>
      <c r="C104" s="202">
        <v>0</v>
      </c>
      <c r="D104" s="203"/>
      <c r="E104" s="201" t="s">
        <v>392</v>
      </c>
      <c r="F104" s="204"/>
      <c r="G104" s="202"/>
      <c r="H104" s="293"/>
    </row>
    <row r="105" ht="23" customHeight="1" spans="1:8">
      <c r="A105" s="201" t="s">
        <v>393</v>
      </c>
      <c r="B105" s="202">
        <v>0</v>
      </c>
      <c r="C105" s="202">
        <v>0</v>
      </c>
      <c r="D105" s="203"/>
      <c r="E105" s="201" t="s">
        <v>394</v>
      </c>
      <c r="F105" s="204"/>
      <c r="G105" s="202"/>
      <c r="H105" s="293"/>
    </row>
    <row r="106" ht="23" customHeight="1" spans="1:8">
      <c r="A106" s="292" t="s">
        <v>395</v>
      </c>
      <c r="B106" s="202">
        <f>SUM(B107:B109)</f>
        <v>0</v>
      </c>
      <c r="C106" s="202">
        <f>SUM(C107:C109)</f>
        <v>0</v>
      </c>
      <c r="D106" s="203"/>
      <c r="E106" s="292" t="s">
        <v>396</v>
      </c>
      <c r="F106" s="168"/>
      <c r="G106" s="202">
        <f>SUM(G107:G109)</f>
        <v>0</v>
      </c>
      <c r="H106" s="293"/>
    </row>
    <row r="107" ht="45" customHeight="1" spans="1:8">
      <c r="A107" s="294" t="s">
        <v>397</v>
      </c>
      <c r="B107" s="202">
        <v>0</v>
      </c>
      <c r="C107" s="202">
        <v>0</v>
      </c>
      <c r="D107" s="203"/>
      <c r="E107" s="294" t="s">
        <v>398</v>
      </c>
      <c r="F107" s="204"/>
      <c r="G107" s="202"/>
      <c r="H107" s="293"/>
    </row>
    <row r="108" ht="23" customHeight="1" spans="1:8">
      <c r="A108" s="201" t="s">
        <v>399</v>
      </c>
      <c r="B108" s="202">
        <v>0</v>
      </c>
      <c r="C108" s="202">
        <v>0</v>
      </c>
      <c r="D108" s="203"/>
      <c r="E108" s="294" t="s">
        <v>400</v>
      </c>
      <c r="F108" s="204"/>
      <c r="G108" s="202"/>
      <c r="H108" s="293"/>
    </row>
    <row r="109" ht="23" customHeight="1" spans="1:8">
      <c r="A109" s="201" t="s">
        <v>401</v>
      </c>
      <c r="B109" s="202">
        <v>0</v>
      </c>
      <c r="C109" s="202">
        <v>0</v>
      </c>
      <c r="D109" s="203"/>
      <c r="E109" s="294" t="s">
        <v>402</v>
      </c>
      <c r="F109" s="204"/>
      <c r="G109" s="202"/>
      <c r="H109" s="293"/>
    </row>
    <row r="110" ht="23" customHeight="1" spans="1:8">
      <c r="A110" s="292" t="s">
        <v>403</v>
      </c>
      <c r="B110" s="202">
        <f>SUM(B111:B113)</f>
        <v>0</v>
      </c>
      <c r="C110" s="202">
        <f>SUM(C111:C113)</f>
        <v>0</v>
      </c>
      <c r="D110" s="203"/>
      <c r="E110" s="295" t="s">
        <v>404</v>
      </c>
      <c r="F110" s="168"/>
      <c r="G110" s="202">
        <f>SUM(G111:G113)</f>
        <v>0</v>
      </c>
      <c r="H110" s="293"/>
    </row>
    <row r="111" ht="39" customHeight="1" spans="1:8">
      <c r="A111" s="294" t="s">
        <v>405</v>
      </c>
      <c r="B111" s="202">
        <v>0</v>
      </c>
      <c r="C111" s="202">
        <v>0</v>
      </c>
      <c r="D111" s="203"/>
      <c r="E111" s="294" t="s">
        <v>406</v>
      </c>
      <c r="F111" s="204"/>
      <c r="G111" s="202"/>
      <c r="H111" s="293"/>
    </row>
    <row r="112" ht="23" customHeight="1" spans="1:8">
      <c r="A112" s="201" t="s">
        <v>407</v>
      </c>
      <c r="B112" s="202">
        <v>0</v>
      </c>
      <c r="C112" s="202">
        <v>0</v>
      </c>
      <c r="D112" s="203"/>
      <c r="E112" s="294" t="s">
        <v>408</v>
      </c>
      <c r="F112" s="204"/>
      <c r="G112" s="202"/>
      <c r="H112" s="293"/>
    </row>
    <row r="113" ht="23" customHeight="1" spans="1:8">
      <c r="A113" s="201" t="s">
        <v>409</v>
      </c>
      <c r="B113" s="202">
        <v>0</v>
      </c>
      <c r="C113" s="202">
        <v>0</v>
      </c>
      <c r="D113" s="203"/>
      <c r="E113" s="294" t="s">
        <v>410</v>
      </c>
      <c r="F113" s="204"/>
      <c r="G113" s="202"/>
      <c r="H113" s="293"/>
    </row>
    <row r="114" ht="23" customHeight="1" spans="1:8">
      <c r="A114" s="292" t="s">
        <v>411</v>
      </c>
      <c r="B114" s="202">
        <f>SUM(B115:B117)</f>
        <v>0</v>
      </c>
      <c r="C114" s="202">
        <f>SUM(C115:C117)</f>
        <v>0</v>
      </c>
      <c r="D114" s="203"/>
      <c r="E114" s="295" t="s">
        <v>412</v>
      </c>
      <c r="F114" s="168"/>
      <c r="G114" s="202">
        <f>SUM(G115:G117)</f>
        <v>0</v>
      </c>
      <c r="H114" s="293"/>
    </row>
    <row r="115" ht="39" customHeight="1" spans="1:8">
      <c r="A115" s="201" t="s">
        <v>413</v>
      </c>
      <c r="B115" s="202">
        <v>0</v>
      </c>
      <c r="C115" s="202">
        <v>0</v>
      </c>
      <c r="D115" s="203"/>
      <c r="E115" s="294" t="s">
        <v>414</v>
      </c>
      <c r="F115" s="204"/>
      <c r="G115" s="202"/>
      <c r="H115" s="293"/>
    </row>
    <row r="116" ht="24" customHeight="1" spans="1:8">
      <c r="A116" s="201" t="s">
        <v>415</v>
      </c>
      <c r="B116" s="202">
        <v>0</v>
      </c>
      <c r="C116" s="202">
        <v>0</v>
      </c>
      <c r="D116" s="203"/>
      <c r="E116" s="201" t="s">
        <v>416</v>
      </c>
      <c r="F116" s="204"/>
      <c r="G116" s="202"/>
      <c r="H116" s="293"/>
    </row>
    <row r="117" ht="24" customHeight="1" spans="1:8">
      <c r="A117" s="201" t="s">
        <v>417</v>
      </c>
      <c r="B117" s="202">
        <v>0</v>
      </c>
      <c r="C117" s="202">
        <v>0</v>
      </c>
      <c r="D117" s="203"/>
      <c r="E117" s="201" t="s">
        <v>418</v>
      </c>
      <c r="F117" s="204"/>
      <c r="G117" s="202"/>
      <c r="H117" s="293"/>
    </row>
    <row r="118" ht="24" customHeight="1" spans="1:8">
      <c r="A118" s="292" t="s">
        <v>419</v>
      </c>
      <c r="B118" s="202">
        <v>0</v>
      </c>
      <c r="C118" s="202">
        <v>0</v>
      </c>
      <c r="D118" s="203"/>
      <c r="E118" s="292" t="s">
        <v>420</v>
      </c>
      <c r="F118" s="168"/>
      <c r="G118" s="202"/>
      <c r="H118" s="293"/>
    </row>
    <row r="119" ht="24" customHeight="1" spans="1:8">
      <c r="A119" s="292" t="s">
        <v>421</v>
      </c>
      <c r="B119" s="202">
        <v>0</v>
      </c>
      <c r="C119" s="202">
        <v>0</v>
      </c>
      <c r="D119" s="203"/>
      <c r="E119" s="292" t="s">
        <v>422</v>
      </c>
      <c r="F119" s="168"/>
      <c r="G119" s="202"/>
      <c r="H119" s="293"/>
    </row>
    <row r="120" ht="24" customHeight="1" spans="1:8">
      <c r="A120" s="201"/>
      <c r="B120" s="202"/>
      <c r="C120" s="202"/>
      <c r="D120" s="203"/>
      <c r="E120" s="292" t="s">
        <v>423</v>
      </c>
      <c r="F120" s="168"/>
      <c r="G120" s="202"/>
      <c r="H120" s="293"/>
    </row>
    <row r="121" ht="24" customHeight="1" spans="1:8">
      <c r="A121" s="201"/>
      <c r="B121" s="202"/>
      <c r="C121" s="202"/>
      <c r="D121" s="203"/>
      <c r="E121" s="292" t="s">
        <v>424</v>
      </c>
      <c r="F121" s="202">
        <v>32847</v>
      </c>
      <c r="G121" s="202">
        <f>C124-G5-G6-G75-G80-G84-G91-G97-G98-G99-G100-G101-G118-G119-G120</f>
        <v>35451</v>
      </c>
      <c r="H121" s="293">
        <f>(G121-F121)/F121</f>
        <v>0.0792766462690657</v>
      </c>
    </row>
    <row r="122" ht="24" customHeight="1" spans="1:8">
      <c r="A122" s="201"/>
      <c r="B122" s="202"/>
      <c r="C122" s="202"/>
      <c r="D122" s="203"/>
      <c r="E122" s="292" t="s">
        <v>425</v>
      </c>
      <c r="F122" s="202">
        <v>32847</v>
      </c>
      <c r="G122" s="202">
        <v>35451</v>
      </c>
      <c r="H122" s="293">
        <f>(G122-F122)/F122</f>
        <v>0.0792766462690657</v>
      </c>
    </row>
    <row r="123" ht="24" customHeight="1" spans="1:8">
      <c r="A123" s="201"/>
      <c r="B123" s="202"/>
      <c r="C123" s="202"/>
      <c r="D123" s="203"/>
      <c r="E123" s="292" t="s">
        <v>426</v>
      </c>
      <c r="F123" s="202">
        <f>F121-F122</f>
        <v>0</v>
      </c>
      <c r="G123" s="202">
        <f>G121-G122</f>
        <v>0</v>
      </c>
      <c r="H123" s="293"/>
    </row>
    <row r="124" ht="24" customHeight="1" spans="1:8">
      <c r="A124" s="168" t="s">
        <v>427</v>
      </c>
      <c r="B124" s="202">
        <f>SUM(B5:B6,B75,B78:B80,B84,B91,B97:B101,B118:B119)</f>
        <v>241115</v>
      </c>
      <c r="C124" s="202">
        <f>SUM(C5:C6,C75,C78:C80,C84,C91,C97:C101,C118:C119)</f>
        <v>250325</v>
      </c>
      <c r="D124" s="203">
        <f>(C124-B124)/B124</f>
        <v>0.0381975405926633</v>
      </c>
      <c r="E124" s="168" t="s">
        <v>428</v>
      </c>
      <c r="F124" s="202">
        <f>SUM(F5:F6,F75,F80,F84,F91,F97:F101,F118:F121)</f>
        <v>241115</v>
      </c>
      <c r="G124" s="202">
        <f>SUM(G5:G6,G75,G80,G84,G91,G97:G101,G118:G121)</f>
        <v>250325</v>
      </c>
      <c r="H124" s="293">
        <f>(G124-F124)/F124</f>
        <v>0.0381975405926633</v>
      </c>
    </row>
  </sheetData>
  <mergeCells count="2">
    <mergeCell ref="A2:G2"/>
    <mergeCell ref="A3:G3"/>
  </mergeCells>
  <printOptions horizontalCentered="1"/>
  <pageMargins left="0.629861111111111" right="0.708333333333333" top="0.590277777777778" bottom="0.511805555555556" header="0.314583333333333" footer="0.393055555555556"/>
  <pageSetup paperSize="9" scale="76" firstPageNumber="6" fitToHeight="0" orientation="landscape" useFirstPageNumber="1" horizontalDpi="600"/>
  <headerFooter>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showGridLines="0" showZeros="0" tabSelected="1" workbookViewId="0">
      <selection activeCell="A1" sqref="$A1:$XFD1048576"/>
    </sheetView>
  </sheetViews>
  <sheetFormatPr defaultColWidth="12.125" defaultRowHeight="16.9" customHeight="1"/>
  <cols>
    <col min="1" max="1" width="30" style="180" customWidth="1"/>
    <col min="2" max="2" width="11.125" style="180" customWidth="1"/>
    <col min="3" max="3" width="11.375" style="180" customWidth="1"/>
    <col min="4" max="4" width="12.25" style="180" customWidth="1"/>
    <col min="5" max="5" width="10.625" style="180" customWidth="1"/>
    <col min="6" max="6" width="9.125" style="180" customWidth="1"/>
    <col min="7" max="7" width="8.5" style="180" customWidth="1"/>
    <col min="8" max="8" width="12" style="180" customWidth="1"/>
    <col min="9" max="9" width="12.75" style="180" customWidth="1"/>
    <col min="10" max="10" width="8.875" style="180" customWidth="1"/>
    <col min="11" max="16384" width="12.125" style="180"/>
  </cols>
  <sheetData>
    <row r="1" s="180" customFormat="1" customHeight="1" spans="1:10">
      <c r="A1" s="180" t="s">
        <v>429</v>
      </c>
    </row>
    <row r="2" s="180" customFormat="1" ht="33.75" customHeight="1" spans="1:10">
      <c r="A2" s="182" t="s">
        <v>430</v>
      </c>
      <c r="B2" s="182"/>
      <c r="C2" s="182"/>
      <c r="D2" s="182"/>
      <c r="E2" s="182"/>
      <c r="F2" s="182"/>
      <c r="G2" s="182"/>
      <c r="H2" s="182"/>
      <c r="I2" s="182"/>
      <c r="J2" s="182"/>
    </row>
    <row r="3" s="180" customFormat="1" customHeight="1" spans="1:10">
      <c r="A3" s="284" t="s">
        <v>90</v>
      </c>
      <c r="B3" s="284"/>
      <c r="C3" s="284"/>
      <c r="D3" s="284"/>
      <c r="E3" s="284"/>
      <c r="F3" s="284"/>
      <c r="G3" s="284"/>
      <c r="H3" s="284"/>
      <c r="I3" s="284"/>
      <c r="J3" s="284"/>
    </row>
    <row r="4" s="180" customFormat="1" ht="29.25" customHeight="1" spans="1:10">
      <c r="A4" s="185" t="s">
        <v>221</v>
      </c>
      <c r="B4" s="185" t="s">
        <v>431</v>
      </c>
      <c r="C4" s="185" t="s">
        <v>432</v>
      </c>
      <c r="D4" s="185"/>
      <c r="E4" s="185"/>
      <c r="F4" s="185"/>
      <c r="G4" s="185"/>
      <c r="H4" s="185" t="s">
        <v>433</v>
      </c>
      <c r="I4" s="185"/>
      <c r="J4" s="185"/>
    </row>
    <row r="5" s="180" customFormat="1" ht="47" customHeight="1" spans="1:10">
      <c r="A5" s="185"/>
      <c r="B5" s="185"/>
      <c r="C5" s="185" t="s">
        <v>434</v>
      </c>
      <c r="D5" s="185" t="s">
        <v>435</v>
      </c>
      <c r="E5" s="285" t="s">
        <v>436</v>
      </c>
      <c r="F5" s="285" t="s">
        <v>437</v>
      </c>
      <c r="G5" s="285" t="s">
        <v>438</v>
      </c>
      <c r="H5" s="285" t="s">
        <v>434</v>
      </c>
      <c r="I5" s="285" t="s">
        <v>439</v>
      </c>
      <c r="J5" s="285" t="s">
        <v>440</v>
      </c>
    </row>
    <row r="6" ht="36" customHeight="1" spans="1:10">
      <c r="A6" s="187" t="s">
        <v>441</v>
      </c>
      <c r="B6" s="286">
        <v>111010.37</v>
      </c>
      <c r="C6" s="286">
        <v>55511</v>
      </c>
      <c r="D6" s="286">
        <v>55477</v>
      </c>
      <c r="E6" s="286">
        <v>0</v>
      </c>
      <c r="F6" s="286">
        <v>34</v>
      </c>
      <c r="G6" s="286">
        <v>0</v>
      </c>
      <c r="H6" s="286">
        <v>103800</v>
      </c>
      <c r="I6" s="286">
        <v>103800</v>
      </c>
      <c r="J6" s="286"/>
    </row>
    <row r="7" ht="36" customHeight="1" spans="1:10">
      <c r="A7" s="187" t="s">
        <v>442</v>
      </c>
      <c r="B7" s="286">
        <f>C7+H7</f>
        <v>180112</v>
      </c>
      <c r="C7" s="287">
        <v>67269</v>
      </c>
      <c r="D7" s="287">
        <v>67269</v>
      </c>
      <c r="E7" s="287"/>
      <c r="F7" s="287"/>
      <c r="G7" s="287"/>
      <c r="H7" s="287">
        <v>112843</v>
      </c>
      <c r="I7" s="286">
        <v>112843</v>
      </c>
      <c r="J7" s="287"/>
    </row>
    <row r="8" s="180" customFormat="1" ht="36" customHeight="1" spans="1:10">
      <c r="A8" s="187" t="s">
        <v>443</v>
      </c>
      <c r="B8" s="286">
        <f t="shared" ref="B8:B11" si="0">C8+H8</f>
        <v>17895</v>
      </c>
      <c r="C8" s="286">
        <v>8852</v>
      </c>
      <c r="D8" s="286">
        <v>8852</v>
      </c>
      <c r="E8" s="286">
        <v>0</v>
      </c>
      <c r="F8" s="286">
        <v>2071</v>
      </c>
      <c r="G8" s="287"/>
      <c r="H8" s="286">
        <v>9043</v>
      </c>
      <c r="I8" s="286">
        <v>9043</v>
      </c>
      <c r="J8" s="287"/>
    </row>
    <row r="9" s="180" customFormat="1" ht="36" customHeight="1" spans="1:10">
      <c r="A9" s="187" t="s">
        <v>444</v>
      </c>
      <c r="B9" s="286">
        <f t="shared" si="0"/>
        <v>1774</v>
      </c>
      <c r="C9" s="286">
        <v>1774</v>
      </c>
      <c r="D9" s="286">
        <v>1774</v>
      </c>
      <c r="E9" s="286">
        <v>0</v>
      </c>
      <c r="F9" s="286">
        <v>0</v>
      </c>
      <c r="G9" s="286">
        <v>0</v>
      </c>
      <c r="H9" s="286">
        <f>SUM(I9:J9)</f>
        <v>0</v>
      </c>
      <c r="I9" s="286">
        <v>0</v>
      </c>
      <c r="J9" s="286"/>
    </row>
    <row r="10" s="180" customFormat="1" ht="36" customHeight="1" spans="1:10">
      <c r="A10" s="187" t="s">
        <v>445</v>
      </c>
      <c r="B10" s="286">
        <f t="shared" si="0"/>
        <v>0</v>
      </c>
      <c r="C10" s="286">
        <f t="shared" ref="C8:C11" si="1">SUM(D10:G10)</f>
        <v>0</v>
      </c>
      <c r="D10" s="286">
        <v>0</v>
      </c>
      <c r="E10" s="286">
        <v>0</v>
      </c>
      <c r="F10" s="286">
        <v>0</v>
      </c>
      <c r="G10" s="286">
        <v>0</v>
      </c>
      <c r="H10" s="286">
        <f t="shared" ref="H8:H11" si="2">SUM(I10:J10)</f>
        <v>0</v>
      </c>
      <c r="I10" s="286">
        <v>0</v>
      </c>
      <c r="J10" s="286"/>
    </row>
    <row r="11" s="180" customFormat="1" ht="36" customHeight="1" spans="1:10">
      <c r="A11" s="187" t="s">
        <v>446</v>
      </c>
      <c r="B11" s="286">
        <f t="shared" si="0"/>
        <v>177503</v>
      </c>
      <c r="C11" s="286">
        <f t="shared" si="1"/>
        <v>64660</v>
      </c>
      <c r="D11" s="286">
        <f t="shared" ref="D11:F11" si="3">D6+D8-D9-D10</f>
        <v>62555</v>
      </c>
      <c r="E11" s="286">
        <f t="shared" si="3"/>
        <v>0</v>
      </c>
      <c r="F11" s="286">
        <f t="shared" si="3"/>
        <v>2105</v>
      </c>
      <c r="G11" s="286">
        <v>0</v>
      </c>
      <c r="H11" s="286">
        <f t="shared" si="2"/>
        <v>112843</v>
      </c>
      <c r="I11" s="286">
        <f>I8+I6-I9-I10</f>
        <v>112843</v>
      </c>
      <c r="J11" s="286">
        <f>J6-J9-J10</f>
        <v>0</v>
      </c>
    </row>
    <row r="12" s="180" customFormat="1" ht="36" customHeight="1"/>
    <row r="13" s="180" customFormat="1" ht="15.6" customHeight="1"/>
    <row r="14" s="180" customFormat="1" ht="15.6" customHeight="1"/>
    <row r="15" s="180" customFormat="1" ht="15.6" customHeight="1"/>
    <row r="16" s="180" customFormat="1" ht="15.6" customHeight="1"/>
    <row r="17" s="180" customFormat="1" ht="15.6" customHeight="1"/>
    <row r="18" s="180" customFormat="1" ht="15.6" customHeight="1"/>
    <row r="19" s="180" customFormat="1" ht="15.6" customHeight="1"/>
    <row r="20" s="180" customFormat="1" ht="15.6" customHeight="1"/>
  </sheetData>
  <mergeCells count="6">
    <mergeCell ref="A2:J2"/>
    <mergeCell ref="A3:J3"/>
    <mergeCell ref="C4:G4"/>
    <mergeCell ref="H4:J4"/>
    <mergeCell ref="A4:A5"/>
    <mergeCell ref="B4:B5"/>
  </mergeCells>
  <printOptions horizontalCentered="1"/>
  <pageMargins left="0.751388888888889" right="0.751388888888889" top="0.708333333333333" bottom="1.0625" header="0" footer="0.708333333333333"/>
  <pageSetup paperSize="9" firstPageNumber="11" orientation="landscape" useFirstPageNumber="1" horizontalDpi="600"/>
  <headerFooter alignWithMargins="0" scaleWithDoc="0">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workbookViewId="0">
      <selection activeCell="H8" sqref="H8"/>
    </sheetView>
  </sheetViews>
  <sheetFormatPr defaultColWidth="9" defaultRowHeight="14.25" outlineLevelCol="3"/>
  <cols>
    <col min="1" max="1" width="39.875" style="142" customWidth="1"/>
    <col min="2" max="2" width="26.125" style="142" customWidth="1"/>
    <col min="3" max="3" width="23.5583333333333" style="144" customWidth="1"/>
    <col min="4" max="4" width="34" style="144" customWidth="1"/>
    <col min="5" max="16384" width="9" style="142"/>
  </cols>
  <sheetData>
    <row r="1" spans="1:4">
      <c r="A1" s="143" t="s">
        <v>447</v>
      </c>
      <c r="B1" s="143"/>
    </row>
    <row r="2" ht="60.6" customHeight="1" spans="1:4">
      <c r="A2" s="145" t="s">
        <v>448</v>
      </c>
      <c r="B2" s="145"/>
      <c r="C2" s="145"/>
      <c r="D2" s="145"/>
    </row>
    <row r="3" ht="25.9" customHeight="1" spans="1:4">
      <c r="A3" s="147" t="s">
        <v>449</v>
      </c>
      <c r="B3" s="147"/>
      <c r="C3" s="147"/>
      <c r="D3" s="147"/>
    </row>
    <row r="4" s="143" customFormat="1" ht="34.9" customHeight="1" spans="1:4">
      <c r="A4" s="148" t="s">
        <v>450</v>
      </c>
      <c r="B4" s="149" t="s">
        <v>451</v>
      </c>
      <c r="C4" s="282" t="s">
        <v>452</v>
      </c>
      <c r="D4" s="149" t="s">
        <v>453</v>
      </c>
    </row>
    <row r="5" s="143" customFormat="1" ht="34.9" customHeight="1" spans="1:4">
      <c r="A5" s="150" t="s">
        <v>454</v>
      </c>
      <c r="B5" s="149">
        <f>B6+B7+B10</f>
        <v>677.28</v>
      </c>
      <c r="C5" s="149">
        <f>C6+C7+C10</f>
        <v>631.97</v>
      </c>
      <c r="D5" s="151">
        <f>(C5-B5)/B5</f>
        <v>-0.0668999527521851</v>
      </c>
    </row>
    <row r="6" s="143" customFormat="1" ht="34.9" customHeight="1" spans="1:4">
      <c r="A6" s="150" t="s">
        <v>455</v>
      </c>
      <c r="B6" s="149"/>
      <c r="C6" s="149"/>
      <c r="D6" s="151"/>
    </row>
    <row r="7" s="143" customFormat="1" ht="34.9" customHeight="1" spans="1:4">
      <c r="A7" s="150" t="s">
        <v>456</v>
      </c>
      <c r="B7" s="149">
        <f>B8+B9</f>
        <v>540.17</v>
      </c>
      <c r="C7" s="149">
        <f>C8+C9</f>
        <v>543.35</v>
      </c>
      <c r="D7" s="151">
        <f t="shared" ref="D6:D12" si="0">(C7-B7)/B7</f>
        <v>0.00588703556287847</v>
      </c>
    </row>
    <row r="8" s="143" customFormat="1" ht="34.9" customHeight="1" spans="1:4">
      <c r="A8" s="150" t="s">
        <v>457</v>
      </c>
      <c r="B8" s="149">
        <v>98.92</v>
      </c>
      <c r="C8" s="149">
        <f>45.04+54</f>
        <v>99.04</v>
      </c>
      <c r="D8" s="151">
        <f t="shared" si="0"/>
        <v>0.00121310149615841</v>
      </c>
    </row>
    <row r="9" s="143" customFormat="1" ht="34.9" customHeight="1" spans="1:4">
      <c r="A9" s="150" t="s">
        <v>458</v>
      </c>
      <c r="B9" s="149">
        <v>441.25</v>
      </c>
      <c r="C9" s="149">
        <v>444.31</v>
      </c>
      <c r="D9" s="151">
        <f t="shared" si="0"/>
        <v>0.00693484419263457</v>
      </c>
    </row>
    <row r="10" s="143" customFormat="1" ht="34.9" customHeight="1" spans="1:4">
      <c r="A10" s="150" t="s">
        <v>459</v>
      </c>
      <c r="B10" s="149">
        <v>137.11</v>
      </c>
      <c r="C10" s="149">
        <v>88.62</v>
      </c>
      <c r="D10" s="151">
        <f t="shared" si="0"/>
        <v>-0.353657647144628</v>
      </c>
    </row>
    <row r="11" s="143" customFormat="1" ht="34.9" customHeight="1" spans="1:4">
      <c r="A11" s="150" t="s">
        <v>460</v>
      </c>
      <c r="B11" s="149">
        <v>61.19</v>
      </c>
      <c r="C11" s="149">
        <v>59.22</v>
      </c>
      <c r="D11" s="151">
        <f t="shared" si="0"/>
        <v>-0.0321948030723974</v>
      </c>
    </row>
    <row r="12" s="143" customFormat="1" ht="34.9" customHeight="1" spans="1:4">
      <c r="A12" s="152" t="s">
        <v>461</v>
      </c>
      <c r="B12" s="149">
        <v>280.42</v>
      </c>
      <c r="C12" s="149">
        <v>243.14</v>
      </c>
      <c r="D12" s="151">
        <f t="shared" si="0"/>
        <v>-0.132943441979887</v>
      </c>
    </row>
    <row r="13" ht="45" customHeight="1" spans="1:4">
      <c r="A13" s="283"/>
      <c r="B13" s="283"/>
      <c r="C13" s="283"/>
      <c r="D13" s="283"/>
    </row>
  </sheetData>
  <mergeCells count="3">
    <mergeCell ref="A2:D2"/>
    <mergeCell ref="A3:D3"/>
    <mergeCell ref="A13:D13"/>
  </mergeCells>
  <printOptions horizontalCentered="1" verticalCentered="1"/>
  <pageMargins left="0.708333333333333" right="0.641666666666667" top="0.747916666666667" bottom="0.865972222222222" header="0.314583333333333" footer="0.550694444444444"/>
  <pageSetup paperSize="9" firstPageNumber="12" orientation="landscape" useFirstPageNumber="1" horizontalDpi="600"/>
  <headerFooter>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5"/>
  <sheetViews>
    <sheetView showGridLines="0" showZeros="0" topLeftCell="A11" workbookViewId="0">
      <selection activeCell="L29" sqref="L29"/>
    </sheetView>
  </sheetViews>
  <sheetFormatPr defaultColWidth="12.125" defaultRowHeight="15.6" customHeight="1" outlineLevelCol="7"/>
  <cols>
    <col min="1" max="1" width="32.25" style="196" customWidth="1"/>
    <col min="2" max="2" width="17.125" style="196" customWidth="1"/>
    <col min="3" max="3" width="14.25" style="196" customWidth="1"/>
    <col min="4" max="4" width="13.375" style="196" customWidth="1"/>
    <col min="5" max="5" width="32.25" style="196" customWidth="1"/>
    <col min="6" max="6" width="14.75" style="196" customWidth="1"/>
    <col min="7" max="7" width="14.125" style="196" customWidth="1"/>
    <col min="8" max="8" width="12.5" style="274" customWidth="1"/>
    <col min="9" max="259" width="12.125" style="196"/>
    <col min="260" max="260" width="35" style="196" customWidth="1"/>
    <col min="261" max="261" width="19" style="196" customWidth="1"/>
    <col min="262" max="262" width="35" style="196" customWidth="1"/>
    <col min="263" max="263" width="19" style="196" customWidth="1"/>
    <col min="264" max="515" width="12.125" style="196"/>
    <col min="516" max="516" width="35" style="196" customWidth="1"/>
    <col min="517" max="517" width="19" style="196" customWidth="1"/>
    <col min="518" max="518" width="35" style="196" customWidth="1"/>
    <col min="519" max="519" width="19" style="196" customWidth="1"/>
    <col min="520" max="771" width="12.125" style="196"/>
    <col min="772" max="772" width="35" style="196" customWidth="1"/>
    <col min="773" max="773" width="19" style="196" customWidth="1"/>
    <col min="774" max="774" width="35" style="196" customWidth="1"/>
    <col min="775" max="775" width="19" style="196" customWidth="1"/>
    <col min="776" max="1027" width="12.125" style="196"/>
    <col min="1028" max="1028" width="35" style="196" customWidth="1"/>
    <col min="1029" max="1029" width="19" style="196" customWidth="1"/>
    <col min="1030" max="1030" width="35" style="196" customWidth="1"/>
    <col min="1031" max="1031" width="19" style="196" customWidth="1"/>
    <col min="1032" max="1283" width="12.125" style="196"/>
    <col min="1284" max="1284" width="35" style="196" customWidth="1"/>
    <col min="1285" max="1285" width="19" style="196" customWidth="1"/>
    <col min="1286" max="1286" width="35" style="196" customWidth="1"/>
    <col min="1287" max="1287" width="19" style="196" customWidth="1"/>
    <col min="1288" max="1539" width="12.125" style="196"/>
    <col min="1540" max="1540" width="35" style="196" customWidth="1"/>
    <col min="1541" max="1541" width="19" style="196" customWidth="1"/>
    <col min="1542" max="1542" width="35" style="196" customWidth="1"/>
    <col min="1543" max="1543" width="19" style="196" customWidth="1"/>
    <col min="1544" max="1795" width="12.125" style="196"/>
    <col min="1796" max="1796" width="35" style="196" customWidth="1"/>
    <col min="1797" max="1797" width="19" style="196" customWidth="1"/>
    <col min="1798" max="1798" width="35" style="196" customWidth="1"/>
    <col min="1799" max="1799" width="19" style="196" customWidth="1"/>
    <col min="1800" max="2051" width="12.125" style="196"/>
    <col min="2052" max="2052" width="35" style="196" customWidth="1"/>
    <col min="2053" max="2053" width="19" style="196" customWidth="1"/>
    <col min="2054" max="2054" width="35" style="196" customWidth="1"/>
    <col min="2055" max="2055" width="19" style="196" customWidth="1"/>
    <col min="2056" max="2307" width="12.125" style="196"/>
    <col min="2308" max="2308" width="35" style="196" customWidth="1"/>
    <col min="2309" max="2309" width="19" style="196" customWidth="1"/>
    <col min="2310" max="2310" width="35" style="196" customWidth="1"/>
    <col min="2311" max="2311" width="19" style="196" customWidth="1"/>
    <col min="2312" max="2563" width="12.125" style="196"/>
    <col min="2564" max="2564" width="35" style="196" customWidth="1"/>
    <col min="2565" max="2565" width="19" style="196" customWidth="1"/>
    <col min="2566" max="2566" width="35" style="196" customWidth="1"/>
    <col min="2567" max="2567" width="19" style="196" customWidth="1"/>
    <col min="2568" max="2819" width="12.125" style="196"/>
    <col min="2820" max="2820" width="35" style="196" customWidth="1"/>
    <col min="2821" max="2821" width="19" style="196" customWidth="1"/>
    <col min="2822" max="2822" width="35" style="196" customWidth="1"/>
    <col min="2823" max="2823" width="19" style="196" customWidth="1"/>
    <col min="2824" max="3075" width="12.125" style="196"/>
    <col min="3076" max="3076" width="35" style="196" customWidth="1"/>
    <col min="3077" max="3077" width="19" style="196" customWidth="1"/>
    <col min="3078" max="3078" width="35" style="196" customWidth="1"/>
    <col min="3079" max="3079" width="19" style="196" customWidth="1"/>
    <col min="3080" max="3331" width="12.125" style="196"/>
    <col min="3332" max="3332" width="35" style="196" customWidth="1"/>
    <col min="3333" max="3333" width="19" style="196" customWidth="1"/>
    <col min="3334" max="3334" width="35" style="196" customWidth="1"/>
    <col min="3335" max="3335" width="19" style="196" customWidth="1"/>
    <col min="3336" max="3587" width="12.125" style="196"/>
    <col min="3588" max="3588" width="35" style="196" customWidth="1"/>
    <col min="3589" max="3589" width="19" style="196" customWidth="1"/>
    <col min="3590" max="3590" width="35" style="196" customWidth="1"/>
    <col min="3591" max="3591" width="19" style="196" customWidth="1"/>
    <col min="3592" max="3843" width="12.125" style="196"/>
    <col min="3844" max="3844" width="35" style="196" customWidth="1"/>
    <col min="3845" max="3845" width="19" style="196" customWidth="1"/>
    <col min="3846" max="3846" width="35" style="196" customWidth="1"/>
    <col min="3847" max="3847" width="19" style="196" customWidth="1"/>
    <col min="3848" max="4099" width="12.125" style="196"/>
    <col min="4100" max="4100" width="35" style="196" customWidth="1"/>
    <col min="4101" max="4101" width="19" style="196" customWidth="1"/>
    <col min="4102" max="4102" width="35" style="196" customWidth="1"/>
    <col min="4103" max="4103" width="19" style="196" customWidth="1"/>
    <col min="4104" max="4355" width="12.125" style="196"/>
    <col min="4356" max="4356" width="35" style="196" customWidth="1"/>
    <col min="4357" max="4357" width="19" style="196" customWidth="1"/>
    <col min="4358" max="4358" width="35" style="196" customWidth="1"/>
    <col min="4359" max="4359" width="19" style="196" customWidth="1"/>
    <col min="4360" max="4611" width="12.125" style="196"/>
    <col min="4612" max="4612" width="35" style="196" customWidth="1"/>
    <col min="4613" max="4613" width="19" style="196" customWidth="1"/>
    <col min="4614" max="4614" width="35" style="196" customWidth="1"/>
    <col min="4615" max="4615" width="19" style="196" customWidth="1"/>
    <col min="4616" max="4867" width="12.125" style="196"/>
    <col min="4868" max="4868" width="35" style="196" customWidth="1"/>
    <col min="4869" max="4869" width="19" style="196" customWidth="1"/>
    <col min="4870" max="4870" width="35" style="196" customWidth="1"/>
    <col min="4871" max="4871" width="19" style="196" customWidth="1"/>
    <col min="4872" max="5123" width="12.125" style="196"/>
    <col min="5124" max="5124" width="35" style="196" customWidth="1"/>
    <col min="5125" max="5125" width="19" style="196" customWidth="1"/>
    <col min="5126" max="5126" width="35" style="196" customWidth="1"/>
    <col min="5127" max="5127" width="19" style="196" customWidth="1"/>
    <col min="5128" max="5379" width="12.125" style="196"/>
    <col min="5380" max="5380" width="35" style="196" customWidth="1"/>
    <col min="5381" max="5381" width="19" style="196" customWidth="1"/>
    <col min="5382" max="5382" width="35" style="196" customWidth="1"/>
    <col min="5383" max="5383" width="19" style="196" customWidth="1"/>
    <col min="5384" max="5635" width="12.125" style="196"/>
    <col min="5636" max="5636" width="35" style="196" customWidth="1"/>
    <col min="5637" max="5637" width="19" style="196" customWidth="1"/>
    <col min="5638" max="5638" width="35" style="196" customWidth="1"/>
    <col min="5639" max="5639" width="19" style="196" customWidth="1"/>
    <col min="5640" max="5891" width="12.125" style="196"/>
    <col min="5892" max="5892" width="35" style="196" customWidth="1"/>
    <col min="5893" max="5893" width="19" style="196" customWidth="1"/>
    <col min="5894" max="5894" width="35" style="196" customWidth="1"/>
    <col min="5895" max="5895" width="19" style="196" customWidth="1"/>
    <col min="5896" max="6147" width="12.125" style="196"/>
    <col min="6148" max="6148" width="35" style="196" customWidth="1"/>
    <col min="6149" max="6149" width="19" style="196" customWidth="1"/>
    <col min="6150" max="6150" width="35" style="196" customWidth="1"/>
    <col min="6151" max="6151" width="19" style="196" customWidth="1"/>
    <col min="6152" max="6403" width="12.125" style="196"/>
    <col min="6404" max="6404" width="35" style="196" customWidth="1"/>
    <col min="6405" max="6405" width="19" style="196" customWidth="1"/>
    <col min="6406" max="6406" width="35" style="196" customWidth="1"/>
    <col min="6407" max="6407" width="19" style="196" customWidth="1"/>
    <col min="6408" max="6659" width="12.125" style="196"/>
    <col min="6660" max="6660" width="35" style="196" customWidth="1"/>
    <col min="6661" max="6661" width="19" style="196" customWidth="1"/>
    <col min="6662" max="6662" width="35" style="196" customWidth="1"/>
    <col min="6663" max="6663" width="19" style="196" customWidth="1"/>
    <col min="6664" max="6915" width="12.125" style="196"/>
    <col min="6916" max="6916" width="35" style="196" customWidth="1"/>
    <col min="6917" max="6917" width="19" style="196" customWidth="1"/>
    <col min="6918" max="6918" width="35" style="196" customWidth="1"/>
    <col min="6919" max="6919" width="19" style="196" customWidth="1"/>
    <col min="6920" max="7171" width="12.125" style="196"/>
    <col min="7172" max="7172" width="35" style="196" customWidth="1"/>
    <col min="7173" max="7173" width="19" style="196" customWidth="1"/>
    <col min="7174" max="7174" width="35" style="196" customWidth="1"/>
    <col min="7175" max="7175" width="19" style="196" customWidth="1"/>
    <col min="7176" max="7427" width="12.125" style="196"/>
    <col min="7428" max="7428" width="35" style="196" customWidth="1"/>
    <col min="7429" max="7429" width="19" style="196" customWidth="1"/>
    <col min="7430" max="7430" width="35" style="196" customWidth="1"/>
    <col min="7431" max="7431" width="19" style="196" customWidth="1"/>
    <col min="7432" max="7683" width="12.125" style="196"/>
    <col min="7684" max="7684" width="35" style="196" customWidth="1"/>
    <col min="7685" max="7685" width="19" style="196" customWidth="1"/>
    <col min="7686" max="7686" width="35" style="196" customWidth="1"/>
    <col min="7687" max="7687" width="19" style="196" customWidth="1"/>
    <col min="7688" max="7939" width="12.125" style="196"/>
    <col min="7940" max="7940" width="35" style="196" customWidth="1"/>
    <col min="7941" max="7941" width="19" style="196" customWidth="1"/>
    <col min="7942" max="7942" width="35" style="196" customWidth="1"/>
    <col min="7943" max="7943" width="19" style="196" customWidth="1"/>
    <col min="7944" max="8195" width="12.125" style="196"/>
    <col min="8196" max="8196" width="35" style="196" customWidth="1"/>
    <col min="8197" max="8197" width="19" style="196" customWidth="1"/>
    <col min="8198" max="8198" width="35" style="196" customWidth="1"/>
    <col min="8199" max="8199" width="19" style="196" customWidth="1"/>
    <col min="8200" max="8451" width="12.125" style="196"/>
    <col min="8452" max="8452" width="35" style="196" customWidth="1"/>
    <col min="8453" max="8453" width="19" style="196" customWidth="1"/>
    <col min="8454" max="8454" width="35" style="196" customWidth="1"/>
    <col min="8455" max="8455" width="19" style="196" customWidth="1"/>
    <col min="8456" max="8707" width="12.125" style="196"/>
    <col min="8708" max="8708" width="35" style="196" customWidth="1"/>
    <col min="8709" max="8709" width="19" style="196" customWidth="1"/>
    <col min="8710" max="8710" width="35" style="196" customWidth="1"/>
    <col min="8711" max="8711" width="19" style="196" customWidth="1"/>
    <col min="8712" max="8963" width="12.125" style="196"/>
    <col min="8964" max="8964" width="35" style="196" customWidth="1"/>
    <col min="8965" max="8965" width="19" style="196" customWidth="1"/>
    <col min="8966" max="8966" width="35" style="196" customWidth="1"/>
    <col min="8967" max="8967" width="19" style="196" customWidth="1"/>
    <col min="8968" max="9219" width="12.125" style="196"/>
    <col min="9220" max="9220" width="35" style="196" customWidth="1"/>
    <col min="9221" max="9221" width="19" style="196" customWidth="1"/>
    <col min="9222" max="9222" width="35" style="196" customWidth="1"/>
    <col min="9223" max="9223" width="19" style="196" customWidth="1"/>
    <col min="9224" max="9475" width="12.125" style="196"/>
    <col min="9476" max="9476" width="35" style="196" customWidth="1"/>
    <col min="9477" max="9477" width="19" style="196" customWidth="1"/>
    <col min="9478" max="9478" width="35" style="196" customWidth="1"/>
    <col min="9479" max="9479" width="19" style="196" customWidth="1"/>
    <col min="9480" max="9731" width="12.125" style="196"/>
    <col min="9732" max="9732" width="35" style="196" customWidth="1"/>
    <col min="9733" max="9733" width="19" style="196" customWidth="1"/>
    <col min="9734" max="9734" width="35" style="196" customWidth="1"/>
    <col min="9735" max="9735" width="19" style="196" customWidth="1"/>
    <col min="9736" max="9987" width="12.125" style="196"/>
    <col min="9988" max="9988" width="35" style="196" customWidth="1"/>
    <col min="9989" max="9989" width="19" style="196" customWidth="1"/>
    <col min="9990" max="9990" width="35" style="196" customWidth="1"/>
    <col min="9991" max="9991" width="19" style="196" customWidth="1"/>
    <col min="9992" max="10243" width="12.125" style="196"/>
    <col min="10244" max="10244" width="35" style="196" customWidth="1"/>
    <col min="10245" max="10245" width="19" style="196" customWidth="1"/>
    <col min="10246" max="10246" width="35" style="196" customWidth="1"/>
    <col min="10247" max="10247" width="19" style="196" customWidth="1"/>
    <col min="10248" max="10499" width="12.125" style="196"/>
    <col min="10500" max="10500" width="35" style="196" customWidth="1"/>
    <col min="10501" max="10501" width="19" style="196" customWidth="1"/>
    <col min="10502" max="10502" width="35" style="196" customWidth="1"/>
    <col min="10503" max="10503" width="19" style="196" customWidth="1"/>
    <col min="10504" max="10755" width="12.125" style="196"/>
    <col min="10756" max="10756" width="35" style="196" customWidth="1"/>
    <col min="10757" max="10757" width="19" style="196" customWidth="1"/>
    <col min="10758" max="10758" width="35" style="196" customWidth="1"/>
    <col min="10759" max="10759" width="19" style="196" customWidth="1"/>
    <col min="10760" max="11011" width="12.125" style="196"/>
    <col min="11012" max="11012" width="35" style="196" customWidth="1"/>
    <col min="11013" max="11013" width="19" style="196" customWidth="1"/>
    <col min="11014" max="11014" width="35" style="196" customWidth="1"/>
    <col min="11015" max="11015" width="19" style="196" customWidth="1"/>
    <col min="11016" max="11267" width="12.125" style="196"/>
    <col min="11268" max="11268" width="35" style="196" customWidth="1"/>
    <col min="11269" max="11269" width="19" style="196" customWidth="1"/>
    <col min="11270" max="11270" width="35" style="196" customWidth="1"/>
    <col min="11271" max="11271" width="19" style="196" customWidth="1"/>
    <col min="11272" max="11523" width="12.125" style="196"/>
    <col min="11524" max="11524" width="35" style="196" customWidth="1"/>
    <col min="11525" max="11525" width="19" style="196" customWidth="1"/>
    <col min="11526" max="11526" width="35" style="196" customWidth="1"/>
    <col min="11527" max="11527" width="19" style="196" customWidth="1"/>
    <col min="11528" max="11779" width="12.125" style="196"/>
    <col min="11780" max="11780" width="35" style="196" customWidth="1"/>
    <col min="11781" max="11781" width="19" style="196" customWidth="1"/>
    <col min="11782" max="11782" width="35" style="196" customWidth="1"/>
    <col min="11783" max="11783" width="19" style="196" customWidth="1"/>
    <col min="11784" max="12035" width="12.125" style="196"/>
    <col min="12036" max="12036" width="35" style="196" customWidth="1"/>
    <col min="12037" max="12037" width="19" style="196" customWidth="1"/>
    <col min="12038" max="12038" width="35" style="196" customWidth="1"/>
    <col min="12039" max="12039" width="19" style="196" customWidth="1"/>
    <col min="12040" max="12291" width="12.125" style="196"/>
    <col min="12292" max="12292" width="35" style="196" customWidth="1"/>
    <col min="12293" max="12293" width="19" style="196" customWidth="1"/>
    <col min="12294" max="12294" width="35" style="196" customWidth="1"/>
    <col min="12295" max="12295" width="19" style="196" customWidth="1"/>
    <col min="12296" max="12547" width="12.125" style="196"/>
    <col min="12548" max="12548" width="35" style="196" customWidth="1"/>
    <col min="12549" max="12549" width="19" style="196" customWidth="1"/>
    <col min="12550" max="12550" width="35" style="196" customWidth="1"/>
    <col min="12551" max="12551" width="19" style="196" customWidth="1"/>
    <col min="12552" max="12803" width="12.125" style="196"/>
    <col min="12804" max="12804" width="35" style="196" customWidth="1"/>
    <col min="12805" max="12805" width="19" style="196" customWidth="1"/>
    <col min="12806" max="12806" width="35" style="196" customWidth="1"/>
    <col min="12807" max="12807" width="19" style="196" customWidth="1"/>
    <col min="12808" max="13059" width="12.125" style="196"/>
    <col min="13060" max="13060" width="35" style="196" customWidth="1"/>
    <col min="13061" max="13061" width="19" style="196" customWidth="1"/>
    <col min="13062" max="13062" width="35" style="196" customWidth="1"/>
    <col min="13063" max="13063" width="19" style="196" customWidth="1"/>
    <col min="13064" max="13315" width="12.125" style="196"/>
    <col min="13316" max="13316" width="35" style="196" customWidth="1"/>
    <col min="13317" max="13317" width="19" style="196" customWidth="1"/>
    <col min="13318" max="13318" width="35" style="196" customWidth="1"/>
    <col min="13319" max="13319" width="19" style="196" customWidth="1"/>
    <col min="13320" max="13571" width="12.125" style="196"/>
    <col min="13572" max="13572" width="35" style="196" customWidth="1"/>
    <col min="13573" max="13573" width="19" style="196" customWidth="1"/>
    <col min="13574" max="13574" width="35" style="196" customWidth="1"/>
    <col min="13575" max="13575" width="19" style="196" customWidth="1"/>
    <col min="13576" max="13827" width="12.125" style="196"/>
    <col min="13828" max="13828" width="35" style="196" customWidth="1"/>
    <col min="13829" max="13829" width="19" style="196" customWidth="1"/>
    <col min="13830" max="13830" width="35" style="196" customWidth="1"/>
    <col min="13831" max="13831" width="19" style="196" customWidth="1"/>
    <col min="13832" max="14083" width="12.125" style="196"/>
    <col min="14084" max="14084" width="35" style="196" customWidth="1"/>
    <col min="14085" max="14085" width="19" style="196" customWidth="1"/>
    <col min="14086" max="14086" width="35" style="196" customWidth="1"/>
    <col min="14087" max="14087" width="19" style="196" customWidth="1"/>
    <col min="14088" max="14339" width="12.125" style="196"/>
    <col min="14340" max="14340" width="35" style="196" customWidth="1"/>
    <col min="14341" max="14341" width="19" style="196" customWidth="1"/>
    <col min="14342" max="14342" width="35" style="196" customWidth="1"/>
    <col min="14343" max="14343" width="19" style="196" customWidth="1"/>
    <col min="14344" max="14595" width="12.125" style="196"/>
    <col min="14596" max="14596" width="35" style="196" customWidth="1"/>
    <col min="14597" max="14597" width="19" style="196" customWidth="1"/>
    <col min="14598" max="14598" width="35" style="196" customWidth="1"/>
    <col min="14599" max="14599" width="19" style="196" customWidth="1"/>
    <col min="14600" max="14851" width="12.125" style="196"/>
    <col min="14852" max="14852" width="35" style="196" customWidth="1"/>
    <col min="14853" max="14853" width="19" style="196" customWidth="1"/>
    <col min="14854" max="14854" width="35" style="196" customWidth="1"/>
    <col min="14855" max="14855" width="19" style="196" customWidth="1"/>
    <col min="14856" max="15107" width="12.125" style="196"/>
    <col min="15108" max="15108" width="35" style="196" customWidth="1"/>
    <col min="15109" max="15109" width="19" style="196" customWidth="1"/>
    <col min="15110" max="15110" width="35" style="196" customWidth="1"/>
    <col min="15111" max="15111" width="19" style="196" customWidth="1"/>
    <col min="15112" max="15363" width="12.125" style="196"/>
    <col min="15364" max="15364" width="35" style="196" customWidth="1"/>
    <col min="15365" max="15365" width="19" style="196" customWidth="1"/>
    <col min="15366" max="15366" width="35" style="196" customWidth="1"/>
    <col min="15367" max="15367" width="19" style="196" customWidth="1"/>
    <col min="15368" max="15619" width="12.125" style="196"/>
    <col min="15620" max="15620" width="35" style="196" customWidth="1"/>
    <col min="15621" max="15621" width="19" style="196" customWidth="1"/>
    <col min="15622" max="15622" width="35" style="196" customWidth="1"/>
    <col min="15623" max="15623" width="19" style="196" customWidth="1"/>
    <col min="15624" max="15875" width="12.125" style="196"/>
    <col min="15876" max="15876" width="35" style="196" customWidth="1"/>
    <col min="15877" max="15877" width="19" style="196" customWidth="1"/>
    <col min="15878" max="15878" width="35" style="196" customWidth="1"/>
    <col min="15879" max="15879" width="19" style="196" customWidth="1"/>
    <col min="15880" max="16131" width="12.125" style="196"/>
    <col min="16132" max="16132" width="35" style="196" customWidth="1"/>
    <col min="16133" max="16133" width="19" style="196" customWidth="1"/>
    <col min="16134" max="16134" width="35" style="196" customWidth="1"/>
    <col min="16135" max="16135" width="19" style="196" customWidth="1"/>
    <col min="16136" max="16384" width="12.125" style="196"/>
  </cols>
  <sheetData>
    <row r="1" customHeight="1" spans="1:8">
      <c r="A1" s="196" t="s">
        <v>462</v>
      </c>
    </row>
    <row r="2" ht="25.5" customHeight="1" spans="1:8">
      <c r="A2" s="197" t="s">
        <v>463</v>
      </c>
      <c r="B2" s="197"/>
      <c r="C2" s="197"/>
      <c r="D2" s="197"/>
      <c r="E2" s="197"/>
      <c r="F2" s="197"/>
      <c r="G2" s="197"/>
    </row>
    <row r="3" ht="17.1" customHeight="1" spans="1:8">
      <c r="A3" s="270" t="s">
        <v>28</v>
      </c>
      <c r="B3" s="270"/>
      <c r="C3" s="270"/>
      <c r="D3" s="270"/>
      <c r="E3" s="270"/>
      <c r="F3" s="270"/>
      <c r="G3" s="270"/>
      <c r="H3" s="270"/>
    </row>
    <row r="4" ht="26.1" customHeight="1" spans="1:8">
      <c r="A4" s="168" t="s">
        <v>221</v>
      </c>
      <c r="B4" s="168" t="s">
        <v>30</v>
      </c>
      <c r="C4" s="168" t="s">
        <v>31</v>
      </c>
      <c r="D4" s="168" t="s">
        <v>32</v>
      </c>
      <c r="E4" s="168" t="s">
        <v>221</v>
      </c>
      <c r="F4" s="168" t="s">
        <v>30</v>
      </c>
      <c r="G4" s="168" t="s">
        <v>31</v>
      </c>
      <c r="H4" s="168" t="s">
        <v>32</v>
      </c>
    </row>
    <row r="5" ht="16" customHeight="1" spans="1:8">
      <c r="A5" s="201" t="s">
        <v>464</v>
      </c>
      <c r="B5" s="202">
        <v>1830</v>
      </c>
      <c r="C5" s="202">
        <v>1126</v>
      </c>
      <c r="D5" s="203">
        <f>(C5-B5)/B5</f>
        <v>-0.384699453551913</v>
      </c>
      <c r="E5" s="201" t="s">
        <v>465</v>
      </c>
      <c r="F5" s="202">
        <v>8331</v>
      </c>
      <c r="G5" s="202">
        <v>13941</v>
      </c>
      <c r="H5" s="275">
        <f>(G5-F5)/F5</f>
        <v>0.673388548793662</v>
      </c>
    </row>
    <row r="6" ht="16" customHeight="1" spans="1:8">
      <c r="A6" s="201" t="s">
        <v>466</v>
      </c>
      <c r="B6" s="202">
        <v>521</v>
      </c>
      <c r="C6" s="202">
        <f>C7+C8+C9+C10+C11+C12+C13+C14+C15+C16</f>
        <v>687</v>
      </c>
      <c r="D6" s="203">
        <f>(C6-B6)/B6</f>
        <v>0.318618042226488</v>
      </c>
      <c r="E6" s="201" t="s">
        <v>467</v>
      </c>
      <c r="F6" s="204"/>
      <c r="G6" s="202"/>
      <c r="H6" s="275"/>
    </row>
    <row r="7" ht="16" customHeight="1" spans="1:8">
      <c r="A7" s="201" t="s">
        <v>468</v>
      </c>
      <c r="B7" s="202"/>
      <c r="C7" s="202"/>
      <c r="D7" s="203"/>
      <c r="E7" s="201" t="s">
        <v>469</v>
      </c>
      <c r="F7" s="204"/>
      <c r="G7" s="202"/>
      <c r="H7" s="275"/>
    </row>
    <row r="8" ht="16" customHeight="1" spans="1:8">
      <c r="A8" s="201" t="s">
        <v>325</v>
      </c>
      <c r="B8" s="202"/>
      <c r="C8" s="202"/>
      <c r="D8" s="203"/>
      <c r="E8" s="201" t="s">
        <v>325</v>
      </c>
      <c r="F8" s="204"/>
      <c r="G8" s="202"/>
      <c r="H8" s="275"/>
    </row>
    <row r="9" ht="16" customHeight="1" spans="1:8">
      <c r="A9" s="201" t="s">
        <v>326</v>
      </c>
      <c r="B9" s="202"/>
      <c r="C9" s="202">
        <v>165</v>
      </c>
      <c r="D9" s="203"/>
      <c r="E9" s="201" t="s">
        <v>326</v>
      </c>
      <c r="F9" s="204"/>
      <c r="G9" s="202"/>
      <c r="H9" s="275"/>
    </row>
    <row r="10" ht="16" customHeight="1" spans="1:8">
      <c r="A10" s="201" t="s">
        <v>327</v>
      </c>
      <c r="B10" s="202"/>
      <c r="C10" s="202">
        <v>98</v>
      </c>
      <c r="D10" s="203"/>
      <c r="E10" s="201" t="s">
        <v>327</v>
      </c>
      <c r="F10" s="204"/>
      <c r="G10" s="202"/>
      <c r="H10" s="275"/>
    </row>
    <row r="11" ht="16" customHeight="1" spans="1:8">
      <c r="A11" s="201" t="s">
        <v>329</v>
      </c>
      <c r="B11" s="202"/>
      <c r="C11" s="202"/>
      <c r="D11" s="203"/>
      <c r="E11" s="201" t="s">
        <v>329</v>
      </c>
      <c r="F11" s="204"/>
      <c r="G11" s="202"/>
      <c r="H11" s="275"/>
    </row>
    <row r="12" ht="16" customHeight="1" spans="1:8">
      <c r="A12" s="201" t="s">
        <v>330</v>
      </c>
      <c r="B12" s="202">
        <v>5</v>
      </c>
      <c r="C12" s="202">
        <v>22</v>
      </c>
      <c r="D12" s="203">
        <f>(C12-B12)/B12</f>
        <v>3.4</v>
      </c>
      <c r="E12" s="201" t="s">
        <v>330</v>
      </c>
      <c r="F12" s="204"/>
      <c r="G12" s="202"/>
      <c r="H12" s="275"/>
    </row>
    <row r="13" ht="16" customHeight="1" spans="1:8">
      <c r="A13" s="201" t="s">
        <v>331</v>
      </c>
      <c r="B13" s="202">
        <v>24</v>
      </c>
      <c r="C13" s="202">
        <v>304</v>
      </c>
      <c r="D13" s="203">
        <f>(C13-B13)/B13</f>
        <v>11.6666666666667</v>
      </c>
      <c r="E13" s="201" t="s">
        <v>331</v>
      </c>
      <c r="F13" s="204"/>
      <c r="G13" s="202"/>
      <c r="H13" s="275"/>
    </row>
    <row r="14" ht="16" customHeight="1" spans="1:8">
      <c r="A14" s="201" t="s">
        <v>332</v>
      </c>
      <c r="B14" s="202"/>
      <c r="C14" s="202"/>
      <c r="D14" s="203"/>
      <c r="E14" s="201" t="s">
        <v>332</v>
      </c>
      <c r="F14" s="204"/>
      <c r="G14" s="202"/>
      <c r="H14" s="275"/>
    </row>
    <row r="15" ht="16" customHeight="1" spans="1:8">
      <c r="A15" s="201" t="s">
        <v>333</v>
      </c>
      <c r="B15" s="202"/>
      <c r="C15" s="202"/>
      <c r="D15" s="203"/>
      <c r="E15" s="201" t="s">
        <v>333</v>
      </c>
      <c r="F15" s="204"/>
      <c r="G15" s="202"/>
      <c r="H15" s="275"/>
    </row>
    <row r="16" ht="16" customHeight="1" spans="1:8">
      <c r="A16" s="201" t="s">
        <v>55</v>
      </c>
      <c r="B16" s="276">
        <v>492</v>
      </c>
      <c r="C16" s="276">
        <v>98</v>
      </c>
      <c r="D16" s="203">
        <f>(C16-B16)/B16</f>
        <v>-0.800813008130081</v>
      </c>
      <c r="E16" s="201" t="s">
        <v>218</v>
      </c>
      <c r="F16" s="204"/>
      <c r="G16" s="202"/>
      <c r="H16" s="275"/>
    </row>
    <row r="17" ht="16" customHeight="1" spans="1:8">
      <c r="A17" s="277" t="s">
        <v>470</v>
      </c>
      <c r="B17" s="202">
        <v>0</v>
      </c>
      <c r="C17" s="202">
        <v>0</v>
      </c>
      <c r="D17" s="203"/>
      <c r="E17" s="278" t="s">
        <v>471</v>
      </c>
      <c r="F17" s="202"/>
      <c r="G17" s="202"/>
      <c r="H17" s="275"/>
    </row>
    <row r="18" ht="16" customHeight="1" spans="1:8">
      <c r="A18" s="201" t="s">
        <v>472</v>
      </c>
      <c r="B18" s="279">
        <v>0</v>
      </c>
      <c r="C18" s="279">
        <v>0</v>
      </c>
      <c r="D18" s="203"/>
      <c r="E18" s="201"/>
      <c r="F18" s="204"/>
      <c r="G18" s="204"/>
      <c r="H18" s="275"/>
    </row>
    <row r="19" ht="16" customHeight="1" spans="1:8">
      <c r="A19" s="201" t="s">
        <v>473</v>
      </c>
      <c r="B19" s="276">
        <v>276</v>
      </c>
      <c r="C19" s="276">
        <v>627</v>
      </c>
      <c r="D19" s="203">
        <f>(C19-B19)/B19</f>
        <v>1.27173913043478</v>
      </c>
      <c r="E19" s="201"/>
      <c r="F19" s="204"/>
      <c r="G19" s="204"/>
      <c r="H19" s="275"/>
    </row>
    <row r="20" ht="16" customHeight="1" spans="1:8">
      <c r="A20" s="277" t="s">
        <v>474</v>
      </c>
      <c r="B20" s="202">
        <f>B21+B22+B23+B24</f>
        <v>1653</v>
      </c>
      <c r="C20" s="202">
        <f>C21+C22+C23+C24</f>
        <v>1267</v>
      </c>
      <c r="D20" s="203">
        <f>(C20-B20)/B20</f>
        <v>-0.2335148215366</v>
      </c>
      <c r="E20" s="278" t="s">
        <v>475</v>
      </c>
      <c r="F20" s="202"/>
      <c r="G20" s="202"/>
      <c r="H20" s="275"/>
    </row>
    <row r="21" ht="16" customHeight="1" spans="1:8">
      <c r="A21" s="201" t="s">
        <v>476</v>
      </c>
      <c r="B21" s="280"/>
      <c r="C21" s="280"/>
      <c r="D21" s="203"/>
      <c r="E21" s="201"/>
      <c r="F21" s="204"/>
      <c r="G21" s="202"/>
      <c r="H21" s="275"/>
    </row>
    <row r="22" ht="16" customHeight="1" spans="1:8">
      <c r="A22" s="201" t="s">
        <v>477</v>
      </c>
      <c r="B22" s="202"/>
      <c r="C22" s="202"/>
      <c r="D22" s="203"/>
      <c r="E22" s="201"/>
      <c r="F22" s="204"/>
      <c r="G22" s="202"/>
      <c r="H22" s="275"/>
    </row>
    <row r="23" ht="16" customHeight="1" spans="1:8">
      <c r="A23" s="201" t="s">
        <v>478</v>
      </c>
      <c r="B23" s="202">
        <v>1653</v>
      </c>
      <c r="C23" s="202">
        <v>1267</v>
      </c>
      <c r="D23" s="203">
        <f>(C23-B23)/B23</f>
        <v>-0.2335148215366</v>
      </c>
      <c r="E23" s="201"/>
      <c r="F23" s="204"/>
      <c r="G23" s="281"/>
      <c r="H23" s="275"/>
    </row>
    <row r="24" ht="16" customHeight="1" spans="1:8">
      <c r="A24" s="201" t="s">
        <v>479</v>
      </c>
      <c r="B24" s="202"/>
      <c r="C24" s="202"/>
      <c r="D24" s="203"/>
      <c r="E24" s="201"/>
      <c r="F24" s="204"/>
      <c r="G24" s="281"/>
      <c r="H24" s="275"/>
    </row>
    <row r="25" ht="16" customHeight="1" spans="1:8">
      <c r="A25" s="201" t="s">
        <v>353</v>
      </c>
      <c r="B25" s="202"/>
      <c r="C25" s="202"/>
      <c r="D25" s="203"/>
      <c r="E25" s="201" t="s">
        <v>354</v>
      </c>
      <c r="F25" s="204"/>
      <c r="G25" s="202">
        <f>G26</f>
        <v>0</v>
      </c>
      <c r="H25" s="275"/>
    </row>
    <row r="26" ht="16" customHeight="1" spans="1:8">
      <c r="A26" s="201" t="s">
        <v>355</v>
      </c>
      <c r="B26" s="202"/>
      <c r="C26" s="202"/>
      <c r="D26" s="203"/>
      <c r="E26" s="201" t="s">
        <v>480</v>
      </c>
      <c r="F26" s="204"/>
      <c r="G26" s="202"/>
      <c r="H26" s="275"/>
    </row>
    <row r="27" ht="16" customHeight="1" spans="1:8">
      <c r="A27" s="201" t="s">
        <v>481</v>
      </c>
      <c r="B27" s="202"/>
      <c r="C27" s="202"/>
      <c r="D27" s="203"/>
      <c r="E27" s="201" t="s">
        <v>482</v>
      </c>
      <c r="F27" s="204"/>
      <c r="G27" s="281"/>
      <c r="H27" s="275"/>
    </row>
    <row r="28" ht="16" customHeight="1" spans="1:8">
      <c r="A28" s="201" t="s">
        <v>366</v>
      </c>
      <c r="B28" s="202">
        <f>B29+B30</f>
        <v>4678</v>
      </c>
      <c r="C28" s="202">
        <f>C29+C30</f>
        <v>12200</v>
      </c>
      <c r="D28" s="203">
        <f>(C28-B28)/B28</f>
        <v>1.60795211628901</v>
      </c>
      <c r="E28" s="201" t="s">
        <v>367</v>
      </c>
      <c r="F28" s="204"/>
      <c r="G28" s="202"/>
      <c r="H28" s="275"/>
    </row>
    <row r="29" ht="16" customHeight="1" spans="1:8">
      <c r="A29" s="201" t="s">
        <v>483</v>
      </c>
      <c r="B29" s="202">
        <v>2200</v>
      </c>
      <c r="C29" s="202">
        <v>9043</v>
      </c>
      <c r="D29" s="203">
        <f>(C29-B29)/B29</f>
        <v>3.11045454545455</v>
      </c>
      <c r="E29" s="201"/>
      <c r="F29" s="204"/>
      <c r="G29" s="204"/>
      <c r="H29" s="275"/>
    </row>
    <row r="30" ht="16" customHeight="1" spans="1:8">
      <c r="A30" s="201" t="s">
        <v>484</v>
      </c>
      <c r="B30" s="202">
        <v>2478</v>
      </c>
      <c r="C30" s="202">
        <v>3157</v>
      </c>
      <c r="D30" s="203">
        <f>(C30-B30)/B30</f>
        <v>0.274011299435028</v>
      </c>
      <c r="E30" s="201"/>
      <c r="F30" s="204"/>
      <c r="G30" s="204"/>
      <c r="H30" s="275"/>
    </row>
    <row r="31" ht="16" customHeight="1" spans="1:8">
      <c r="A31" s="201" t="s">
        <v>485</v>
      </c>
      <c r="B31" s="202"/>
      <c r="C31" s="202"/>
      <c r="D31" s="203"/>
      <c r="E31" s="201" t="s">
        <v>486</v>
      </c>
      <c r="F31" s="204"/>
      <c r="G31" s="202"/>
      <c r="H31" s="275"/>
    </row>
    <row r="32" ht="16" customHeight="1" spans="1:8">
      <c r="A32" s="201" t="s">
        <v>487</v>
      </c>
      <c r="B32" s="202"/>
      <c r="C32" s="202"/>
      <c r="D32" s="203"/>
      <c r="E32" s="201" t="s">
        <v>488</v>
      </c>
      <c r="F32" s="204"/>
      <c r="G32" s="202"/>
      <c r="H32" s="275"/>
    </row>
    <row r="33" ht="16" customHeight="1" spans="1:8">
      <c r="A33" s="201"/>
      <c r="B33" s="204"/>
      <c r="C33" s="204"/>
      <c r="D33" s="203"/>
      <c r="E33" s="201" t="s">
        <v>489</v>
      </c>
      <c r="F33" s="204">
        <v>0</v>
      </c>
      <c r="G33" s="202"/>
      <c r="H33" s="275"/>
    </row>
    <row r="34" ht="16" customHeight="1" spans="1:8">
      <c r="A34" s="201"/>
      <c r="B34" s="204"/>
      <c r="C34" s="204"/>
      <c r="D34" s="203"/>
      <c r="E34" s="201" t="s">
        <v>490</v>
      </c>
      <c r="F34" s="202">
        <f>B35-F5-F6-F17-F20-F25-F28-F31-F32-F33</f>
        <v>627</v>
      </c>
      <c r="G34" s="202">
        <v>1966</v>
      </c>
      <c r="H34" s="275">
        <f>(G34-F34)/F34</f>
        <v>2.13556618819777</v>
      </c>
    </row>
    <row r="35" ht="16" customHeight="1" spans="1:8">
      <c r="A35" s="168" t="s">
        <v>491</v>
      </c>
      <c r="B35" s="202">
        <f>SUM(B5,B6,B17:B20,B25,B28,B31,B32)</f>
        <v>8958</v>
      </c>
      <c r="C35" s="202">
        <f>SUM(C5,C6,C17:C20,C25,C28,C31,C32)</f>
        <v>15907</v>
      </c>
      <c r="D35" s="203">
        <f>(C35-B35)/B35</f>
        <v>0.775731189997767</v>
      </c>
      <c r="E35" s="168" t="s">
        <v>492</v>
      </c>
      <c r="F35" s="202">
        <f>SUM(F5,F6,F17,F20,F25,F28,F31:F34)</f>
        <v>8958</v>
      </c>
      <c r="G35" s="202">
        <f>SUM(G5,G6,G17,G20,G25,G28,G31:G34)</f>
        <v>15907</v>
      </c>
      <c r="H35" s="275">
        <f>(G35-F35)/F35</f>
        <v>0.775731189997767</v>
      </c>
    </row>
  </sheetData>
  <mergeCells count="2">
    <mergeCell ref="A2:G2"/>
    <mergeCell ref="A3:H3"/>
  </mergeCells>
  <printOptions horizontalCentered="1"/>
  <pageMargins left="0.708333333333333" right="0.708333333333333" top="0.550694444444444" bottom="0.550694444444444" header="0.314583333333333" footer="0.393055555555556"/>
  <pageSetup paperSize="9" scale="88" firstPageNumber="13" fitToHeight="0" orientation="landscape" useFirstPageNumber="1"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目录</vt:lpstr>
      <vt:lpstr>2025年封面</vt:lpstr>
      <vt:lpstr>2025年收入明细表</vt:lpstr>
      <vt:lpstr>2025年支出明细表</vt:lpstr>
      <vt:lpstr>2025年一般公共预算经济分类支出情况表</vt:lpstr>
      <vt:lpstr>2025年一般公共预算平衡表</vt:lpstr>
      <vt:lpstr>2025年政府一般债务限额和余额情况表</vt:lpstr>
      <vt:lpstr>2025年一般公共预算“三公”经费会议费培训费支出安排汇总表1</vt:lpstr>
      <vt:lpstr>2025年基金平衡表</vt:lpstr>
      <vt:lpstr>2025年国有资本平衡表</vt:lpstr>
      <vt:lpstr>2025年社会保险基决算表</vt:lpstr>
      <vt:lpstr>2026年预算封面</vt:lpstr>
      <vt:lpstr>2026年大口径表</vt:lpstr>
      <vt:lpstr>2026年一般公共预算收入</vt:lpstr>
      <vt:lpstr>2026年一般公共预算支出</vt:lpstr>
      <vt:lpstr>2026年一般公共预算经济分类支出预算</vt:lpstr>
      <vt:lpstr>2026年一般公共预算平衡表</vt:lpstr>
      <vt:lpstr>2026年一般公共预算“三公”经费会议费培训费支出安排汇总表</vt:lpstr>
      <vt:lpstr>提前下达共同财政事权和专项转移支付补助资金（一般）</vt:lpstr>
      <vt:lpstr>2026年政府性基金预算</vt:lpstr>
      <vt:lpstr>提前下达专项资金（基金）</vt:lpstr>
      <vt:lpstr>2026年社会保险基金预算</vt:lpstr>
      <vt:lpstr>2026年国有资本经营预算</vt:lpstr>
      <vt:lpstr>2025年政府采购预算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2022-12-18T19:09:00Z</dcterms:created>
  <cp:lastPrinted>2023-02-06T23:04:00Z</cp:lastPrinted>
  <dcterms:modified xsi:type="dcterms:W3CDTF">2026-02-06T03:48:17Z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CB15CD1ED31B489FB243DB10BDE15DE8</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